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865" windowHeight="4605" tabRatio="575"/>
  </bookViews>
  <sheets>
    <sheet name="Harmonogram" sheetId="1" r:id="rId1"/>
  </sheets>
  <definedNames>
    <definedName name="_xlnm.Print_Area" localSheetId="0">Harmonogram!$A$2:$AB$119</definedName>
    <definedName name="_xlnm.Print_Titles" localSheetId="0">Harmonogram!$4:$4</definedName>
  </definedNames>
  <calcPr calcId="162913"/>
</workbook>
</file>

<file path=xl/calcChain.xml><?xml version="1.0" encoding="utf-8"?>
<calcChain xmlns="http://schemas.openxmlformats.org/spreadsheetml/2006/main">
  <c r="I107" i="1" l="1"/>
  <c r="I44" i="1"/>
  <c r="R44" i="1"/>
  <c r="I68" i="1" l="1"/>
  <c r="R68" i="1" l="1"/>
  <c r="I60" i="1"/>
  <c r="I21" i="1"/>
  <c r="I38" i="1" l="1"/>
  <c r="R38" i="1"/>
  <c r="I101" i="1" l="1"/>
  <c r="I34" i="1"/>
  <c r="I29" i="1" l="1"/>
  <c r="R29" i="1"/>
  <c r="R105" i="1" l="1"/>
  <c r="I28" i="1" l="1"/>
  <c r="R28" i="1"/>
  <c r="I99" i="1" l="1"/>
  <c r="I105" i="1"/>
  <c r="I91" i="1"/>
  <c r="I69" i="1"/>
  <c r="I36" i="1"/>
  <c r="I23" i="1"/>
  <c r="J9" i="1" l="1"/>
  <c r="I5" i="1" l="1"/>
  <c r="I109" i="1" l="1"/>
  <c r="I84" i="1"/>
  <c r="V69" i="1"/>
  <c r="I57" i="1"/>
  <c r="I56" i="1"/>
  <c r="R23" i="1"/>
  <c r="I8" i="1" l="1"/>
  <c r="J52" i="1" l="1"/>
  <c r="I52" i="1" s="1"/>
  <c r="V59" i="1" l="1"/>
  <c r="R59" i="1"/>
  <c r="J59" i="1"/>
  <c r="I59" i="1" s="1"/>
  <c r="V60" i="1" l="1"/>
  <c r="I54" i="1" l="1"/>
  <c r="I78" i="1" l="1"/>
  <c r="I53" i="1"/>
  <c r="R53" i="1" l="1"/>
  <c r="I58" i="1" l="1"/>
  <c r="I42" i="1"/>
  <c r="I33" i="1"/>
  <c r="I32" i="1"/>
  <c r="I80" i="1" l="1"/>
  <c r="I15" i="1" l="1"/>
  <c r="V118" i="1" l="1"/>
  <c r="R118" i="1"/>
  <c r="I55" i="1" l="1"/>
  <c r="I118" i="1" l="1"/>
  <c r="R55" i="1" l="1"/>
  <c r="J114" i="1" l="1"/>
  <c r="J61" i="1"/>
  <c r="I61" i="1" s="1"/>
  <c r="J24" i="1"/>
  <c r="I11" i="1" l="1"/>
  <c r="R43" i="1" l="1"/>
  <c r="I43" i="1"/>
  <c r="I20" i="1" l="1"/>
  <c r="I119" i="1" l="1"/>
  <c r="I88" i="1" l="1"/>
  <c r="I18" i="1" l="1"/>
  <c r="R18" i="1"/>
  <c r="I82" i="1" l="1"/>
  <c r="I10" i="1" l="1"/>
  <c r="R10" i="1"/>
  <c r="I7" i="1" l="1"/>
  <c r="V7" i="1" l="1"/>
  <c r="V8" i="1"/>
  <c r="V9" i="1"/>
  <c r="V11" i="1"/>
  <c r="V12" i="1"/>
  <c r="V13" i="1"/>
  <c r="V14" i="1"/>
  <c r="V15" i="1"/>
  <c r="V16" i="1"/>
  <c r="V17" i="1"/>
  <c r="V19" i="1"/>
  <c r="V20" i="1"/>
  <c r="V21" i="1"/>
  <c r="V22" i="1"/>
  <c r="V23" i="1"/>
  <c r="V24" i="1"/>
  <c r="V25" i="1"/>
  <c r="V26" i="1"/>
  <c r="V27" i="1"/>
  <c r="V30" i="1"/>
  <c r="V31" i="1"/>
  <c r="V32" i="1"/>
  <c r="V33" i="1"/>
  <c r="V34" i="1"/>
  <c r="V35" i="1"/>
  <c r="V36" i="1"/>
  <c r="V37" i="1"/>
  <c r="V39" i="1"/>
  <c r="V40" i="1"/>
  <c r="V41" i="1"/>
  <c r="V42" i="1"/>
  <c r="V43" i="1"/>
  <c r="V45" i="1"/>
  <c r="V46" i="1"/>
  <c r="V47" i="1"/>
  <c r="V48" i="1"/>
  <c r="V49" i="1"/>
  <c r="V50" i="1"/>
  <c r="V51" i="1"/>
  <c r="V52" i="1"/>
  <c r="V54" i="1"/>
  <c r="V55" i="1"/>
  <c r="V56" i="1"/>
  <c r="V57" i="1"/>
  <c r="V58" i="1"/>
  <c r="V61" i="1"/>
  <c r="V62" i="1"/>
  <c r="V63" i="1"/>
  <c r="V64" i="1"/>
  <c r="V65" i="1"/>
  <c r="V66" i="1"/>
  <c r="V67"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6" i="1"/>
  <c r="V107" i="1"/>
  <c r="V108" i="1"/>
  <c r="V109" i="1"/>
  <c r="V110" i="1"/>
  <c r="V111" i="1"/>
  <c r="V112" i="1"/>
  <c r="V113" i="1"/>
  <c r="V114" i="1"/>
  <c r="V115" i="1"/>
  <c r="V116" i="1"/>
  <c r="V117" i="1"/>
  <c r="V119" i="1"/>
  <c r="V5" i="1"/>
  <c r="V6" i="1"/>
  <c r="I93" i="1" l="1"/>
  <c r="I94" i="1"/>
  <c r="I95" i="1"/>
  <c r="I96" i="1"/>
  <c r="I97" i="1"/>
  <c r="I98" i="1"/>
  <c r="I70" i="1"/>
  <c r="I103" i="1" l="1"/>
  <c r="R103" i="1"/>
  <c r="I102" i="1" l="1"/>
  <c r="R102" i="1"/>
  <c r="R104" i="1"/>
  <c r="I41" i="1"/>
  <c r="R41" i="1"/>
  <c r="I40" i="1"/>
  <c r="R40" i="1"/>
  <c r="R39" i="1"/>
  <c r="I37" i="1"/>
  <c r="R37" i="1"/>
  <c r="R117" i="1" l="1"/>
  <c r="R116" i="1"/>
  <c r="R115" i="1"/>
  <c r="R114" i="1"/>
  <c r="R113" i="1"/>
  <c r="R111" i="1"/>
  <c r="R110" i="1"/>
  <c r="R109" i="1"/>
  <c r="R108" i="1"/>
  <c r="R107" i="1"/>
  <c r="R99" i="1"/>
  <c r="R98" i="1"/>
  <c r="R92" i="1"/>
  <c r="R91" i="1"/>
  <c r="R90" i="1"/>
  <c r="R88" i="1"/>
  <c r="R87" i="1"/>
  <c r="R85" i="1"/>
  <c r="R84" i="1"/>
  <c r="R83" i="1"/>
  <c r="R82" i="1"/>
  <c r="R81" i="1"/>
  <c r="R77" i="1"/>
  <c r="R76" i="1"/>
  <c r="R75" i="1"/>
  <c r="R73" i="1"/>
  <c r="R72" i="1"/>
  <c r="R67" i="1"/>
  <c r="R66" i="1"/>
  <c r="R64" i="1"/>
  <c r="R62" i="1"/>
  <c r="R54" i="1"/>
  <c r="R51" i="1"/>
  <c r="R50" i="1"/>
  <c r="R48" i="1"/>
  <c r="R47" i="1"/>
  <c r="R45" i="1"/>
  <c r="R27" i="1"/>
  <c r="R26" i="1"/>
  <c r="R25" i="1"/>
  <c r="R24" i="1"/>
  <c r="R22" i="1"/>
  <c r="R20" i="1"/>
  <c r="R16" i="1"/>
  <c r="R14" i="1"/>
  <c r="R13" i="1"/>
  <c r="R12" i="1"/>
  <c r="R9" i="1"/>
  <c r="R19" i="1"/>
  <c r="R30" i="1"/>
  <c r="R31" i="1"/>
  <c r="R34" i="1"/>
  <c r="R35" i="1"/>
  <c r="R36" i="1"/>
  <c r="R46" i="1"/>
  <c r="R49" i="1"/>
  <c r="R52" i="1"/>
  <c r="R61" i="1"/>
  <c r="R63" i="1"/>
  <c r="R65" i="1"/>
  <c r="R69" i="1"/>
  <c r="R74" i="1"/>
  <c r="R79" i="1"/>
  <c r="R80" i="1"/>
  <c r="R89" i="1"/>
  <c r="R100" i="1"/>
  <c r="R101" i="1"/>
  <c r="R106" i="1"/>
  <c r="R112" i="1"/>
  <c r="I6" i="1" l="1"/>
  <c r="I9" i="1"/>
  <c r="I12" i="1"/>
  <c r="I13" i="1"/>
  <c r="I14" i="1"/>
  <c r="I16" i="1"/>
  <c r="I17" i="1"/>
  <c r="I19" i="1"/>
  <c r="I22" i="1"/>
  <c r="I24" i="1"/>
  <c r="I25" i="1"/>
  <c r="I26" i="1"/>
  <c r="I27" i="1"/>
  <c r="I30" i="1"/>
  <c r="I31" i="1"/>
  <c r="I35" i="1"/>
  <c r="I45" i="1"/>
  <c r="I46" i="1"/>
  <c r="I47" i="1"/>
  <c r="I48" i="1"/>
  <c r="I49" i="1"/>
  <c r="I50" i="1"/>
  <c r="I51" i="1"/>
  <c r="I62" i="1"/>
  <c r="I64" i="1"/>
  <c r="I66" i="1"/>
  <c r="I71" i="1"/>
  <c r="I72" i="1"/>
  <c r="I73" i="1"/>
  <c r="I74" i="1"/>
  <c r="I75" i="1"/>
  <c r="I76" i="1"/>
  <c r="I77" i="1"/>
  <c r="I79" i="1"/>
  <c r="I81" i="1"/>
  <c r="I83" i="1"/>
  <c r="I85" i="1"/>
  <c r="I86" i="1"/>
  <c r="I87" i="1"/>
  <c r="I90" i="1"/>
  <c r="I92" i="1"/>
  <c r="I106" i="1"/>
  <c r="I110" i="1"/>
  <c r="I111" i="1"/>
  <c r="I113" i="1"/>
  <c r="I114" i="1"/>
  <c r="I115" i="1"/>
  <c r="I116" i="1"/>
  <c r="I117" i="1"/>
  <c r="I100" i="1" l="1"/>
</calcChain>
</file>

<file path=xl/sharedStrings.xml><?xml version="1.0" encoding="utf-8"?>
<sst xmlns="http://schemas.openxmlformats.org/spreadsheetml/2006/main" count="2363" uniqueCount="504">
  <si>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</si>
  <si>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</si>
  <si>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</si>
  <si>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</si>
  <si>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</si>
  <si>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</si>
  <si>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</si>
  <si>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</si>
  <si>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</si>
  <si>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</si>
  <si>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</si>
  <si>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</si>
  <si>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1.1 Projekty badawczo-rozwojowe przedsiębiorstw</t>
  </si>
  <si>
    <t>1.2 Bony na innowacje dla MŚP</t>
  </si>
  <si>
    <t>1.5 Regionalny ekosystem innowacji</t>
  </si>
  <si>
    <t>Budżet Państwa</t>
  </si>
  <si>
    <t>1.6 Cyfrowe rozwiązania w e-administracji</t>
  </si>
  <si>
    <t>1.8 Rozwój e-zdrowia w województwie małopolskim</t>
  </si>
  <si>
    <t>1.15 Umiędzynarodowienie małopolskiej gospodarki</t>
  </si>
  <si>
    <t>2. Fundusze europejskie dla środowiska</t>
  </si>
  <si>
    <t>2.2 Poprawa efektywności energetycznej - dotacja</t>
  </si>
  <si>
    <t>2.5 Wdrażanie Programu Ochrony Powietrza</t>
  </si>
  <si>
    <t>2.6 Rozpowszechnianie rozwoju OZE - dotacja</t>
  </si>
  <si>
    <t>A. Szkoły neutralne klimatycznie</t>
  </si>
  <si>
    <t>2.7 Wsparcie rozwoju OZE - dotacja</t>
  </si>
  <si>
    <t>2.9 Gospodarowanie wodami</t>
  </si>
  <si>
    <t>3. Fundusze europejskie dla transportu miejskiego</t>
  </si>
  <si>
    <t>4.1 Drogi regionalne</t>
  </si>
  <si>
    <t>4.2 Bezpieczeństwo ruchu</t>
  </si>
  <si>
    <t>4. Fundusze europejskie dla transportu regionalnego</t>
  </si>
  <si>
    <t>5. Fundusze europejskie wspierające infrastrukturę społeczną</t>
  </si>
  <si>
    <t>5.5 Infrastruktura edukacji - ZIT</t>
  </si>
  <si>
    <t>5.10 Infrastruktura podmiotów reintegracji</t>
  </si>
  <si>
    <t>5.15 Dzienne Domy Opieki Medycznej</t>
  </si>
  <si>
    <t>5.19 Regionalne ścieżki rowerowe VeloMałopolska</t>
  </si>
  <si>
    <t>A. Regionalne ścieżki rowerowe VeloMałopolska</t>
  </si>
  <si>
    <t>6. Fundusze europejskie dla rynku pracy, edukacji i włączenia społecznego</t>
  </si>
  <si>
    <t>A. Aktywizacja zawodowa PUP</t>
  </si>
  <si>
    <t>A. Aktywizacja zawodowa OHP</t>
  </si>
  <si>
    <t>A. Kompleksowe wsparcie osób w celu poprawy sytuacji na rynku pracy</t>
  </si>
  <si>
    <t>6.5 Wsparcie na rzecz równouprawnienia oraz godzenia życia zawodowego z prywatnym</t>
  </si>
  <si>
    <t>6.7 Wsparcie na rzecz zarządzania różnorodnością u pracodawców</t>
  </si>
  <si>
    <t>6.12 Edukacja - projekty Województwa Małopolskiego</t>
  </si>
  <si>
    <t>6.14 Kształcenie osób dorosłych w systemie popytowym</t>
  </si>
  <si>
    <t>6.16 Aktywizacja społeczno-zawodowa</t>
  </si>
  <si>
    <t>6.17 Aktywizacja społeczno-zawodowa - RLKS</t>
  </si>
  <si>
    <t>6.19 Kompleksowe wsparcie obywateli państw trzecich</t>
  </si>
  <si>
    <t>6.22 Wsparcie usług społecznych i zdrowotnych w regionie - RLKS</t>
  </si>
  <si>
    <t>6.23 Włączenie społeczne - projekty Województwa Małopolskiego</t>
  </si>
  <si>
    <t>6.24 Programy zdrowotne</t>
  </si>
  <si>
    <t>6.25 Wsparcie usług zdrowotnych - konkursy</t>
  </si>
  <si>
    <t>Cel polityki, cel szczegółowy</t>
  </si>
  <si>
    <t>7. Fundusze europejskie dla wspólnot lokalnych</t>
  </si>
  <si>
    <t>8. Fundusze europejskie dla sprawiedliwej transformacji Małopolski Zachodniej</t>
  </si>
  <si>
    <t>8.5 Wsparcie procesu sprawiedliwej transformacji</t>
  </si>
  <si>
    <t>A. Monitorowanie procesu sprawiedliwej transformacji 
B. Sieciowanie i nawiązywanie współpracy interesariuszy procesu transformacji</t>
  </si>
  <si>
    <t>8.9 Rozwój klastrów</t>
  </si>
  <si>
    <t>D. Organizacja lokalnego rynku ponownego wykorzystania odpadów na zasadzie „mój odpad twoim materiałem produkcyjnym”</t>
  </si>
  <si>
    <t>8.11 Transformacja energetyczna</t>
  </si>
  <si>
    <t>8.13 Zagospodarowanie terenów i obiektów zdegradowanych</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</si>
  <si>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</si>
  <si>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</si>
  <si>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</si>
  <si>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</si>
  <si>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</si>
  <si>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</si>
  <si>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</si>
  <si>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</si>
  <si>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</si>
  <si>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</si>
  <si>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</si>
  <si>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</si>
  <si>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</si>
  <si>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</si>
  <si>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</si>
  <si>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</si>
  <si>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</si>
  <si>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</si>
  <si>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</si>
  <si>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</si>
  <si>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</si>
  <si>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</si>
  <si>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</si>
  <si>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 xml:space="preserve">4 (k) </t>
  </si>
  <si>
    <t>4 (f)</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</si>
  <si>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</si>
  <si>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</si>
  <si>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</si>
  <si>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</si>
  <si>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</si>
  <si>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</si>
  <si>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</si>
  <si>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</si>
  <si>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</si>
  <si>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Dodatkowe informacje na temat planowanych naborów będą podawane sukcesywnie w ramach kolejnych aktualizacji harmonogramu.</t>
  </si>
  <si>
    <t>n/d</t>
  </si>
  <si>
    <t>I kw. 2026</t>
  </si>
  <si>
    <t>III kw. 2026</t>
  </si>
  <si>
    <t>IV kw. 2026</t>
  </si>
  <si>
    <t>II kw. 2026</t>
  </si>
  <si>
    <t>II kw 2027</t>
  </si>
  <si>
    <t>IV kw 2027</t>
  </si>
  <si>
    <t>A. SPIN – Małopolskie Centra Transferu Wiedzy</t>
  </si>
  <si>
    <t>I kw. 2027/ I kw. 2028/ I kw. 2029</t>
  </si>
  <si>
    <t>A. Tereny inwestycyjne</t>
  </si>
  <si>
    <t>B. Usługi domowej opieki długoterminowej zgodne z zasadą deinstytucjonalizacji, w tym wykorzystanie modelu DDOM</t>
  </si>
  <si>
    <t>przedsiębiorstwa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</si>
  <si>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</si>
  <si>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</si>
  <si>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</si>
  <si>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</si>
  <si>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</si>
  <si>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</si>
  <si>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SzOP)</t>
  </si>
  <si>
    <r>
      <t>Kwota dofinansowania</t>
    </r>
    <r>
      <rPr>
        <sz val="12"/>
        <color theme="1"/>
        <rFont val="Arial"/>
        <family val="2"/>
        <charset val="238"/>
      </rPr>
      <t xml:space="preserve"> nabór II</t>
    </r>
  </si>
  <si>
    <r>
      <t>Kwota dofinansowania</t>
    </r>
    <r>
      <rPr>
        <sz val="12"/>
        <color theme="1"/>
        <rFont val="Arial"/>
        <family val="2"/>
        <charset val="238"/>
      </rPr>
      <t xml:space="preserve"> nabór III</t>
    </r>
  </si>
  <si>
    <r>
      <t>Kwota dofinansowania</t>
    </r>
    <r>
      <rPr>
        <sz val="12"/>
        <color theme="1"/>
        <rFont val="Arial"/>
        <family val="2"/>
        <charset val="238"/>
      </rPr>
      <t xml:space="preserve"> nabór IV</t>
    </r>
  </si>
  <si>
    <t>Kwota dofinansowania nabór  V/VI/VII</t>
  </si>
  <si>
    <t>6.28 Nauka i innowacja w małopolskich szkołach</t>
  </si>
  <si>
    <t>nie dotyczy</t>
  </si>
  <si>
    <t>A. Małopolski program wspierania uczniów</t>
  </si>
  <si>
    <t>B. Koordynacja kształcenia zawodowego</t>
  </si>
  <si>
    <t>Kwota dofinansowania nabór II EURO (UE)</t>
  </si>
  <si>
    <t>Kwota dofinansowania nabór III EURO (UE)</t>
  </si>
  <si>
    <t>C. Małopolskie dziedzictwo geologiczne (tryb niekonkurencyjny)</t>
  </si>
  <si>
    <t>I kw. 2028</t>
  </si>
  <si>
    <t xml:space="preserve"> I kw. 2027</t>
  </si>
  <si>
    <t>A. Małopolski pociąg do kariery</t>
  </si>
  <si>
    <t>4 (c)</t>
  </si>
  <si>
    <t>4 (g)</t>
  </si>
  <si>
    <t>4 (h)</t>
  </si>
  <si>
    <t>4 (i)</t>
  </si>
  <si>
    <t>A. Centrum Edukacji Odnawialnych Źródeł Energii</t>
  </si>
  <si>
    <t xml:space="preserve">przedsiębiorstwa (wnioskodawcą jest podmiot posiadający osobowość prawną lub będący ułomną osobą prawną, tj. podmiot nieposiadający osobowości prawnej, lecz posiadający na mocy ustawy zdolność prawną wskazany w SzOP)
</t>
  </si>
  <si>
    <t>A. Kompleksowe programy transformacji i wsparcia na rynku pracy</t>
  </si>
  <si>
    <t>województwo małopolskie</t>
  </si>
  <si>
    <t>służby publiczne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</si>
  <si>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ZIT(wnioskodawcą jest podmiot posiadający osobowość prawną lub będący ułomną osobą prawną, tj. podmiot nieposiadający osobowości prawnej, lecz posiadający na mocy ustawy zdolność prawną wskazany w SzOP)</t>
  </si>
  <si>
    <t xml:space="preserve">Kwota dofinansowania na nabór </t>
  </si>
  <si>
    <t>Kwota dofinansowania na nabór  EURO (UE)</t>
  </si>
  <si>
    <t>A. Aktywizacja społeczna i zawodowa osób zagrożonych wykluczeniem społecznym oraz osób biernych zawodowo</t>
  </si>
  <si>
    <t>przedsiębiorstwa, administracja publiczna, przedsiębiorstwa realizujące cele publiczne, instytucje wspierające biznes, instytucje ochrony zdrowia, organizacje społeczne i związki wyznaniowe, instytucje nauki i edukacji , partnerzy społeczni, ZIT (wnioskodawcą jest podmiot posiadający osobowość prawną lub będący ułomną osobą prawną, tj. podmiot nieposiadający osobowości prawnej, lecz posiadający na mocy ustawy zdolność prawną wskazany w SzOP)</t>
  </si>
  <si>
    <t>Koleje Małopolskie sp. z o.o.</t>
  </si>
  <si>
    <t>A. Dzienne Domy Opieki Medycznej</t>
  </si>
  <si>
    <t>4.5 Transport pozamiejski - tabor</t>
  </si>
  <si>
    <t>4.6 Transport pozamiejski - infrastruktura</t>
  </si>
  <si>
    <t>B. Cyberbezpieczeństwo w administracji</t>
  </si>
  <si>
    <t>5.3 Infrastruktura kształcenia zawodowego</t>
  </si>
  <si>
    <t>5.2 Infrastruktura ośrodków wychowania przedszkolnego</t>
  </si>
  <si>
    <t>Zgodnie z harmonogramem naboru wniosków właściwej LGD (art. 33 ust. 3 lit c) Rozporządzenia Parlamentu Europejskiego i Rady (UE) 2021/1060 z dnia 24 czerwca 2021 r.</t>
  </si>
  <si>
    <t>28.03.2024</t>
  </si>
  <si>
    <t>4.7 Drogi powiatowe – ZIT</t>
  </si>
  <si>
    <t>5.9 Mieszkalnictwo wspomagane i treningowe</t>
  </si>
  <si>
    <t>5.11 Wsparcie  Podstawowej Opieki Zdrowotnej / Ambulatoryjnej Opieki Specjalistycznej/ leczenia jednego dnia</t>
  </si>
  <si>
    <t>5.12 Wsparcie  Podstawowej Opieki Zdrowotnej / Ambulatoryjnej Opieki Specjalistycznej/ leczenia jednego dnia  - ZIT</t>
  </si>
  <si>
    <t>5.13 Środowiskowa opieka psychiatryczna dla dzieci, młodzieży i dorosłych</t>
  </si>
  <si>
    <t>5.14 Środowiskowa opieka psychiatryczna dla dzieci, młodzieży i dorosłych – ZIT</t>
  </si>
  <si>
    <t>A. Kompleksowe działania na rzecz poprawy wykształcenia i zatrudnienia członków społeczności romskiej, działania na rzecz likwidacji barier</t>
  </si>
  <si>
    <t>Programy zdrowotne</t>
  </si>
  <si>
    <t>A. Usługi w zakresie psychiatrii środowiskowej skierowanej do osób dorosłych, w tym w ramach CZP</t>
  </si>
  <si>
    <t>7.3 IIT - Tereny inwestycyjne</t>
  </si>
  <si>
    <t>A. Rozwój e-zdrowia w województwie małopolskim</t>
  </si>
  <si>
    <t>Zgodnie z harmonogramem naboru wniosków właściwej LGD (art. 33 ust. 3 lit c) Rozporządzenia Parlamentu Europejskiego i Rady (UE) 2021/1060 z dnia 24 czerwca 2021r.</t>
  </si>
  <si>
    <t>-</t>
  </si>
  <si>
    <t xml:space="preserve">Zgodnie z harmonogramem naboru wniosków właściwej LGD (art. 33 ust. 3 lit c) Rozporządzenia Parlamentu Europejskiego i Rady (UE) 2021/1060 z dnia 24 czerwca 2021 r. </t>
  </si>
  <si>
    <t>Dodatkowe informacje na temat planowanych naborów będą podawane sukcesywnie w ramach kolejnych aktualizacji harmonogramu</t>
  </si>
  <si>
    <t>A. Bony na innowacje dla MŚP</t>
  </si>
  <si>
    <t>A. Prace B+R z przygotowaniem do wdrożenia</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</si>
  <si>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</si>
  <si>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B. Wsparcie nowopowstałych firm przez inkubatory przedsiębiorczości</t>
  </si>
  <si>
    <t>instytucje wspierające biznes, administracja publiczna (wnioskodawcą jest podmiot posiadający osobowość prawną lub będący ułomną osobą prawną, tj. podmiot nieposiadający osobowości prawnej, lecz posiadający na mocy ustawy zdolność prawną wskazany w SzOP)</t>
  </si>
  <si>
    <t>A. Internacjonalizacja MŚP</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</si>
  <si>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</si>
  <si>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A. Głęboka modernizacja energetyczna budynków użyteczności publicznej</t>
  </si>
  <si>
    <t>A. Magazyny energii</t>
  </si>
  <si>
    <t>B. Zaawansowane technologie OZE</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</si>
  <si>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</si>
  <si>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 Zwiększenie retencyjności zlewni, w tym: rozwój różnych form małej retencji</t>
  </si>
  <si>
    <t>A. Rozwój infrastruktury wodno-kanalizacyjnej oraz oczyszczania ścieków komunalnych, w tym budowa lub przebudowa oczyszczalni ścieków oraz rozwój systemów wodociągowych</t>
  </si>
  <si>
    <t>A. Rozwój zielonej i niebieskiej infrastruktury w miastach</t>
  </si>
  <si>
    <t xml:space="preserve">Dodatkowe informacje na temat planowanych naborów będą podawane sukcesywnie w ramach kolejnych aktualizacji harmonogramu. </t>
  </si>
  <si>
    <t>A. Rekultywacja terenów zdegradowanych</t>
  </si>
  <si>
    <t>A. Przedsięwzięcia związane z usuwaniem azbestu</t>
  </si>
  <si>
    <t>B. Zwiększenie efektywności systemów zaopatrzenia w wodę i optymalizacja zużycia wody</t>
  </si>
  <si>
    <t>A. Budowa, rozbudowa, przebudowa punktów selektywnego zbierania odpadów komunalnych</t>
  </si>
  <si>
    <t>B. Rekultywacja terenów zdegradowanych</t>
  </si>
  <si>
    <t>A. Działania edukacyjne w zakresie bezpieczeństwa ruchu drogowego</t>
  </si>
  <si>
    <t>A. Infrastruktura do obsługi podróżnych</t>
  </si>
  <si>
    <t>B. Ścieżki rowerowe</t>
  </si>
  <si>
    <t>A. Mieszkalnictwo wspomagane i treningowe</t>
  </si>
  <si>
    <t>A. Infrastruktura podmiotów reintegracji</t>
  </si>
  <si>
    <t>A. Wsparcie dla AOS i leczenia jednego dnia (regionalne)</t>
  </si>
  <si>
    <t>B. Wsparcie dla AOS i leczenia jednego dnia (inne niż regionalne)</t>
  </si>
  <si>
    <t>A. Wsparcie opieki psychiatrycznej dla dzieci, młodzieży i dorosłych</t>
  </si>
  <si>
    <t>A. Wsparcie opieki psychiatrycznej dla dzieci, młodzieży i dorosłych - ZIT</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</si>
  <si>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</si>
  <si>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jednostki organizacyjne działające w imieniu jednostek samorządu terytorialnego, jednostki samorządu terytorialnego, MŚP, organizacje pozarządowe, podmioty ekonomii społecznej, podmioty świadczące usługi publiczne w ramach realizacji obowiązków własnych jednostek samorządu terytorialnego, przedsiębiorstwa gospodarujące odpadami</t>
  </si>
  <si>
    <t>Lokalne Grupy Działania realizujące Strategie rozwoju lokalnego kierowanego przez społeczność</t>
  </si>
  <si>
    <r>
      <t xml:space="preserve">Informacje o planowanych naborach znajdują się na stronach internetowych Lokalnych Grup Działania  wdrażających LSR, na obszarze z którego pochodzi wnioskodawca (Harmonogram naborów wniosków). Lista LGD wdrażających RLKS na obszarze województwa małopolskiego, znajduje się pod następującym adresem </t>
    </r>
    <r>
      <rPr>
        <u/>
        <sz val="12"/>
        <rFont val="Arial"/>
        <family val="2"/>
        <charset val="238"/>
      </rPr>
      <t>https://pswpr.malopolska.pl/strona/113-lokalne-grupy-dzialania-lgd</t>
    </r>
  </si>
  <si>
    <t>A. Zapewnienie wyposażenia sprzętowego straży gminnych/międzygminnych w zakresie przeprowadzanych kontroli przestrzegania przepisów ochrony środowiska</t>
  </si>
  <si>
    <t>administracja publiczna, instytucje nauki i edukacji,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</si>
  <si>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</si>
  <si>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służby publiczne,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</si>
  <si>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przedsiębiorstwa realizujące cele publiczne, służby publiczne, w tym: jednostki organizacyjne działające w imieniu jednostek samorządu terytorialnego;  jednostki samorządu terytorialnego, ich związki i stowarzyszenia;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</si>
  <si>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</si>
  <si>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w tym: jednostki organizacyjne działające w imieniu jednostek samorządu terytorialnego, jednostki samorządu terytorialnego, ich związki i stowarzyszenia, podmioty świadczące usługi publiczne w ramach realizacji obowiązków własnych jednostek samorządu terytorialnego, zarządcy dróg publicznych, policja, straż pożarna i służby ratownicze, organizacje społeczeństwa obywatelskiego (wnioskodawcą jest podmiot posiadający osobowość prawną lub będący ułomną osobą prawną, tj. podmiot nieposiadający osobowości prawnej, lecz posiadający na mocy ustawy zdolność prawną wskazany w SzOP)</t>
  </si>
  <si>
    <t>administracja publiczna, służby publiczne, przedsiębiorstwa realizujące cele publiczne, w tym: jednostki samorządu terytorialnego, ich związki i stowarzyszenia, jednostki organizacyjne działające w imieniu jednostek samorządu terytorialnego;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</si>
  <si>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w tym: jednostki samorządu terytorialnego, ich związki i stowarzyszenia, jednostki organizacyjne działające w imieniu jednostek samorządu terytorialnego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</si>
  <si>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ich związki i stowarzyszenia (wnioskodawcą jest podmiot posiadający osobowość prawną lub będący ułomną osobą prawną, tj. podmiot nieposiadający osobowości prawnej, lecz posiadający na mocy ustawy zdolność prawną wskazany w SzOP)</t>
  </si>
  <si>
    <t>A. Wsparcie infrastruktury ośrodków wychowania przedszkolnego</t>
  </si>
  <si>
    <t xml:space="preserve">B. Wsparcie infrastruktury uczelni zawodowych </t>
  </si>
  <si>
    <t>instytucje ochrony zdrowia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</si>
  <si>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</si>
  <si>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</si>
  <si>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</si>
  <si>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</si>
  <si>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</si>
  <si>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A. Wsparcie dla podmiotów prowadzących instytucjonalne formy opieki nad dziećmi w wieku do lat 3 przeznaczone na dostosowanie istniejących  miejsc opieki do potrzeb dzieci z niepełnosprawnościami lub zagrożonych niepełnosprawnością</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</si>
  <si>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</si>
  <si>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</si>
  <si>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</si>
  <si>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</si>
  <si>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B. Edukacja włączająca w szkołach i placówkach systemu oświaty prowadzących kształcenie zawodowe</t>
  </si>
  <si>
    <t>administracja publiczna, instytucje nauki i edukacji, służby publiczne (wnioskodawcą jest podmiot posiadający osobowość prawną lub będący ułomną osobą prawną, tj. podmiot nieposiadający osobowości prawnej, lecz posiadający na mocy ustawy zdolność prawną wskazany w SzOP)</t>
  </si>
  <si>
    <t>B. Kształcenia osób dorosłych w zakresie kompetencji podstawowych (wdrażanie Upskilling pathways)</t>
  </si>
  <si>
    <t>administracja publiczna, instytucje nauki i edukacji, instytucje ochrony zdrowia, instytucje wspierające biznes, organizacje społeczne i związki wyznaniowe, partnerstwa, partnerzy społeczni, przedsiębiorstwa, przedsiębiorstwa realizujące cele publiczne,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</si>
  <si>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 Wsparcie obywateli państw trzecich - konkurs</t>
  </si>
  <si>
    <t>B. Wsparcie obywateli państw trzecich realizowane przez WUP</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</si>
  <si>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</si>
  <si>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</si>
  <si>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B. Usługi dla rodzin oraz przygotowanie kadr systemu wsparcia rodziny i pieczy</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</si>
  <si>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SzOP)</t>
  </si>
  <si>
    <t>D. Budowanie potencjału partnerów/ organizacji społeczeństwa obywatelskiego dla wsparcia edukacji osób dorosłych</t>
  </si>
  <si>
    <t>B. Podniesienie jakości kształcenia ogólnego</t>
  </si>
  <si>
    <t>administracja publiczna, instytucje wspierające biznes,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</si>
  <si>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</si>
  <si>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 Wsparcie działań na rzecz pozyskiwania inwestycji tworzących miejsca pracy</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</si>
  <si>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</si>
  <si>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SzOOP)</t>
  </si>
  <si>
    <t>B. Zarządzanie regionalną inteligentną specjalizacją</t>
  </si>
  <si>
    <t>B. Systemy gospodarowania wodami opadowymi/roztopowymi</t>
  </si>
  <si>
    <t>A. Zabezpieczenie potrzeb służb ratowniczych</t>
  </si>
  <si>
    <t>B. Budowa, rozbudowa, przebudowa instalacji do odzysku i recyklingu odpadów komunalnych</t>
  </si>
  <si>
    <t>A. Drogi wojewódzkie</t>
  </si>
  <si>
    <t>A. Tabor autobusowy (łącznie z zapleczem technicznym do obsługi taboru autobusowego  oraz  publiczną infrastrukturą ładowania poj. zeroemisyjnych)</t>
  </si>
  <si>
    <t>A. Wsparcie dla AOS i leczenia jednego dnia – ZIT 
B. Wsparcie dla POZ – ZIT</t>
  </si>
  <si>
    <t>D. Infrastruktura turystyczna na terenie parków krajobrazowych (tryb konkurencyjny)</t>
  </si>
  <si>
    <t>B.Program profilaktyki chorób odstresowych u osób pracujących na terenie woj. Małopolskiego</t>
  </si>
  <si>
    <t>A. Podnoszenie kwalifikacji, kompetencji i walidacji w zakresie zawodów związanych z opieką długoterminową</t>
  </si>
  <si>
    <t>A. Budowanie potencjału partnerów/ organizacji społeczeństwa obywatelskiego dla wsparcia zatrudnienia w regionie</t>
  </si>
  <si>
    <t>B. Budowanie potencjału partnerów/ organizacji społeczeństwa obywatelskiego dla równości kobiet i mężczyzn</t>
  </si>
  <si>
    <t>C. Budowanie potencjału partnerów/ organizacji społeczeństwa obywatelskiego dla wsparcia edukacji dzieci i młodzieży</t>
  </si>
  <si>
    <t>E. Budowanie potencjału partnerów/ organizacji społeczeństwa obywatelskiego dla wsparcia osób zagrożonych ubóstwem i wykluczeniem społecznym</t>
  </si>
  <si>
    <t>F. Budowanie potencjału partnerów/ organizacji społeczeństwa obywatelskiego dla wsparcia obywateli państw trzecich</t>
  </si>
  <si>
    <t>A. Wsparcie obszarów uzdrowiskowych</t>
  </si>
  <si>
    <t>1.13  Wsparcie dla firm we wczesnej fazie rozwoju</t>
  </si>
  <si>
    <t>1.14  Internacjonalizacja MŚP</t>
  </si>
  <si>
    <t>2.3 Model szkół neutralnych klimatycznie</t>
  </si>
  <si>
    <t>2.11 Wsparcie służb ratunkowych</t>
  </si>
  <si>
    <t>2.13 Rozwijanie systemu gospodarki odpadami</t>
  </si>
  <si>
    <t>2.15 Rozwój zielonej i niebieskiej infrastruktury w miastach</t>
  </si>
  <si>
    <t>2.16 Rekultywacja terenów zdegradowanych</t>
  </si>
  <si>
    <t>2.17 Likwidacja odpadów niebezpiecznych</t>
  </si>
  <si>
    <t>5.18 Regionalna oferta turystyczna</t>
  </si>
  <si>
    <t>6.1 Aktywizacja zawodowa  – projekty powiatowych urzędów pracy</t>
  </si>
  <si>
    <t>6.2 Aktywizacja zawodowa  – projekty Komendy Wojewódzkiej Ochotnicznych Hufców Pracy</t>
  </si>
  <si>
    <t>6.4 Działania na rzecz poprawy sytuacji osób na rynku pracy</t>
  </si>
  <si>
    <t>6.6 Rozwój kompetencji kadr i adaptacja do zmian</t>
  </si>
  <si>
    <t>6.8 Programy zdrowotne</t>
  </si>
  <si>
    <t>6.10 Wsparcie kształcenia ogólnego</t>
  </si>
  <si>
    <t>6.11 Wsparcie kształcenia zawodowego</t>
  </si>
  <si>
    <t>6.15 Kształcenie osób dorosłych poza systemem popytowym</t>
  </si>
  <si>
    <t>6.20 Wsparcie społeczności romskiej</t>
  </si>
  <si>
    <t>6.27 Budowanie potencjału partnerów i organizacji społeczeństwa obywatelskiego w obszarach wsparcia EFS+</t>
  </si>
  <si>
    <t>7.4 IIT- Rewitalizacja</t>
  </si>
  <si>
    <t>7.5 IIT- Obszary uzdrowiskowe</t>
  </si>
  <si>
    <t>7.6 RLKS - Wsparcie oddolnych inicjatyw na obszarach wiejskich</t>
  </si>
  <si>
    <t>8.1 Działania na rzecz poprawy sytuacji na rynku pracy</t>
  </si>
  <si>
    <t>8.4 Inicjatywy lokalne na rzecz transformacji</t>
  </si>
  <si>
    <t>8.8 Pozyskiwanie inwestycji tworzących miejsca pracy</t>
  </si>
  <si>
    <t>8.10 Gospodarka obiegu zamkniętego</t>
  </si>
  <si>
    <t>A. Transport miejski 
B. Plany Zrównoważonej Mobilności Miejskiej</t>
  </si>
  <si>
    <t>A. Ścieżki rowerowe 
B. Bezpieczeństwo na drogach, w tym budowa obiektów przeznaczonych do nauki dzieci i młodzieży przepisów ruchu drogowego 
C. Drogi powiatowe</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</si>
  <si>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</si>
  <si>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C. Wsparcie dla POZ</t>
  </si>
  <si>
    <t>A. Aktywizacja społeczna i zawodowa osób zagrożonych wykluczeniem społecznym oraz osób biernych zawodowo 
B. Aktywizacja społeczna i zawodowa osób zagrożonych wykluczeniem społecznym oraz osób biernych zawodowo w podmiotach reintegracyjnych</t>
  </si>
  <si>
    <t>A. Infrastruktura  kultury 
B. Ochrona i opieka nad zabytkami 
C. Oferta turystyczna 
D. Trasy turystyczne</t>
  </si>
  <si>
    <t>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t>
  </si>
  <si>
    <t>A. Upowszechnienie podejścia w zakresie GOZ 
B. Inwestycje w zakresie zapobiegania i ograniczenia powstawania odpadów oraz zmniejszenia zużycia zasobów środowiskowych (w tym energii i wody oraz surowców) w procesach komunalnych 
C. Inwestycje w zakresie gospodarczego wykorzystania odpadów, ścieków i osadów ściekowych oraz biomasy odpadowej 
E. Rozwój systemów przetwarzania odpadów zielonych na potrzeby inne niż wytwarzanie energii 
F. Wdrażanie rozwiązań ograniczających konsumpcję – np.: punkty napraw, mechanizmy współdzielenia, wymiana dóbr</t>
  </si>
  <si>
    <t>Tytuł naboru</t>
  </si>
  <si>
    <t>SPIN – Małopolskie Centra Transferu Wiedzy</t>
  </si>
  <si>
    <t>Zarządzanie regionalną inteligentną specjalizacją</t>
  </si>
  <si>
    <t>Wsparcie nowopowstałych firm przez inkubatory przedsiębiorczości</t>
  </si>
  <si>
    <t>Głęboka modernizacja energetyczna budynków użyteczności publicznej</t>
  </si>
  <si>
    <t>Zapewnienie wyposażenia sprzętowego straży gminnych/międzygminnych w zakresie przeprowadzanych kontroli przestrzegania przepisów ochrony środowiska</t>
  </si>
  <si>
    <t>Magazyny energii</t>
  </si>
  <si>
    <t>Zaawansowane technologie OZE</t>
  </si>
  <si>
    <t>Zwiększenie retencyjności zlewni, w tym: rozwój różnych form małej retencji</t>
  </si>
  <si>
    <t>Systemy gospodarowania wodami opadowymi/roztopowymi</t>
  </si>
  <si>
    <t>Budowa, rozbudowa, przebudowa punktów selektywnego zbierania odpadów komunalnych</t>
  </si>
  <si>
    <t>Budowa, rozbudowa, przebudowa instalacji do odzysku i recyklingu odpadów komunalnych</t>
  </si>
  <si>
    <t>Rozwój infrastruktury wodno-kanalizacyjnej oraz oczyszczania ścieków komunalnych, w tym budowa lub przebudowa oczyszczalni ścieków oraz rozwój systemów wodociągowych</t>
  </si>
  <si>
    <t>Zwiększenie efektywności systemów zaopatrzenia w wodę i optymalizacja zużycia wody</t>
  </si>
  <si>
    <t>Rozwój zielonej i niebieskiej infrastruktury w miastach</t>
  </si>
  <si>
    <t>Rekultywacja terenów zdegradowanych</t>
  </si>
  <si>
    <t>Drogi wojewódzkie</t>
  </si>
  <si>
    <t>Infrastruktura do obsługi podróżnych</t>
  </si>
  <si>
    <t>Ścieżki rowerowe</t>
  </si>
  <si>
    <t xml:space="preserve">Wsparcie infrastruktury uczelni zawodowych </t>
  </si>
  <si>
    <t>Wsparcie dla AOS i leczenia jednego dnia (regionalne)</t>
  </si>
  <si>
    <t>Wsparcie dla POZ</t>
  </si>
  <si>
    <t>Małopolskie dziedzictwo geologiczne (tryb niekonkurencyjny)</t>
  </si>
  <si>
    <t>Infrastruktura turystyczna na terenie parków krajobrazowych (tryb konkurencyjny)</t>
  </si>
  <si>
    <t>Wsparcie dla AOS i leczenia jednego dnia (inne niż regionalne) - tryb konkurencyjny</t>
  </si>
  <si>
    <t>Wsparcie dla podmiotów prowadzących instytucjonalne formy opieki nad dziećmi w wieku do lat 3 przeznaczone na dostosowanie istniejących  miejsc opieki do potrzeb dzieci z niepełnosprawnościami lub zagrożonych niepełnosprawnością</t>
  </si>
  <si>
    <t>Finansowanie usług rozwojowych zgodnie z potrzebami zgłaszanymi przez pracodawców i przedsiębiorców oraz w oparciu o system popytowy oraz Bazę Usług Rozwojowych</t>
  </si>
  <si>
    <t>Kompleksowe programy typu outplacement</t>
  </si>
  <si>
    <t>Program profilaktyki chorób odstresowych u osób pracujących na terenie woj. Małopolskiego</t>
  </si>
  <si>
    <t>Edukacja włączająca w szkołach i placówkach systemu oświaty prowadzących kształcenie zawodowe</t>
  </si>
  <si>
    <t>Małopolski program wspierania uczniów</t>
  </si>
  <si>
    <t>Koordynacja kształcenia zawodowego</t>
  </si>
  <si>
    <t>Podnoszenie kwalifikacji, kompetencji i walidacji w zakresie zawodów związanych z opieką długoterminową</t>
  </si>
  <si>
    <t>Kształcenia osób dorosłych w zakresie kompetencji podstawowych (wdrażanie Upskilling pathways)</t>
  </si>
  <si>
    <t>Wsparcie obywateli państw trzecich - konkurs</t>
  </si>
  <si>
    <t>Wsparcie obywateli państw trzecich realizowane przez WUP</t>
  </si>
  <si>
    <t>Usługi domowej opieki długoterminowej zgodne z zasadą deinstytucjonalizacji, w tym wykorzystanie modelu DDOM</t>
  </si>
  <si>
    <t>Usługi dla rodzin oraz przygotowanie kadr systemu wsparcia rodziny i pieczy</t>
  </si>
  <si>
    <t>Usługi w zakresie psychiatrii środowiskowej skierowanej do osób dorosłych, w tym w ramach CZP</t>
  </si>
  <si>
    <t>Budowanie potencjału partnerów/ organizacji społeczeństwa obywatelskiego dla wsparcia zatrudnienia w regionie</t>
  </si>
  <si>
    <t>Budowanie potencjału partnerów/ organizacji społeczeństwa obywatelskiego dla równości kobiet i mężczyzn</t>
  </si>
  <si>
    <t>Budowanie potencjału partnerów/ organizacji społeczeństwa obywatelskiego dla wsparcia edukacji dzieci i młodzieży</t>
  </si>
  <si>
    <t>Budowanie potencjału partnerów/ organizacji społeczeństwa obywatelskiego dla wsparcia edukacji osób dorosłych</t>
  </si>
  <si>
    <t>Budowanie potencjału partnerów/ organizacji społeczeństwa obywatelskiego dla wsparcia osób zagrożonych ubóstwem i wykluczeniem społecznym</t>
  </si>
  <si>
    <t>Budowanie potencjału partnerów/ organizacji społeczeństwa obywatelskiego dla wsparcia obywateli państw trzecich</t>
  </si>
  <si>
    <t>Podniesienie jakości kształcenia ogólnego</t>
  </si>
  <si>
    <t>Organizacja lokalnego rynku ponownego wykorzystania odpadów na zasadzie „mój odpad twoim materiałem produkcyjnym”</t>
  </si>
  <si>
    <t>Nadanie terenom i obiektom zdegradowanym nowych funkcji społecznych, gospodarczych, przyrodniczych i mieszkaniowych</t>
  </si>
  <si>
    <t xml:space="preserve">Umiędzynarodowienie małopolskiej gospodarki </t>
  </si>
  <si>
    <t>Cyberbezpieczeństwo w administracji - rozwój cyberbezpieczeństwa WM</t>
  </si>
  <si>
    <t>Usługi społeczne w regionie – RLKS</t>
  </si>
  <si>
    <t>Inicjatywy oddolne: kultura, turystyka, zabytki – RLKS</t>
  </si>
  <si>
    <t>Prezentowane w harmonogramie kwoty dofinansowania w złotych są kwotami orientacyjnymi, obliczonymi przy pomocy uśrednionego kursu euro.</t>
  </si>
  <si>
    <t>Gospodarka obiegu zamkniętego</t>
  </si>
  <si>
    <t>Odnawialne źródła energii</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</si>
  <si>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</si>
  <si>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2.27 Gospodarowanie wodami -  IIT OPK</t>
  </si>
  <si>
    <t>2.29 Rozwijanie systemu gospodarki odpadami - IIT OPK</t>
  </si>
  <si>
    <t>2.30 Rozwój zielonej i niebieskiej infrastruktury w miastach oraz rekultywacja terenów zdegradowanych - IIT OPK</t>
  </si>
  <si>
    <t>6.36 Wsparcie wychowania przedszkolnego - IIT OPK</t>
  </si>
  <si>
    <t>6.37 Wsparcie kształcenia ogólnego - IIT OPK</t>
  </si>
  <si>
    <t>2 (iv)</t>
  </si>
  <si>
    <t>2 (vi)</t>
  </si>
  <si>
    <t>2 (vii)</t>
  </si>
  <si>
    <t>2.21 Wsparcie rozwoju OZE - ZIT - dotacja</t>
  </si>
  <si>
    <t>2.23 Gospodarowanie wodami - ZIT</t>
  </si>
  <si>
    <t>2.24 Rozwijanie systemu gospodarki wodno-ściekowej - ZIT</t>
  </si>
  <si>
    <t>2.24  Rozwijanie systemu gospodarki wodno-ściekowej - ZIT</t>
  </si>
  <si>
    <t>2.25 Rozwijanie systemu gospodarki odpadami - ZIT</t>
  </si>
  <si>
    <r>
      <t xml:space="preserve">2.26 Rozwój zielonej i niebieskiej infrastruktury w miastach </t>
    </r>
    <r>
      <rPr>
        <sz val="12"/>
        <rFont val="Arial"/>
        <family val="2"/>
        <charset val="238"/>
      </rPr>
      <t>- ZIT</t>
    </r>
  </si>
  <si>
    <t>3.1 Transport miejski - ZIT</t>
  </si>
  <si>
    <t>6.29 Wsparcie wychowania przedszkolnego - ZIT</t>
  </si>
  <si>
    <t>6.30 Wsparcie kształcenia ogólnego - ZIT</t>
  </si>
  <si>
    <t>maj 2025</t>
  </si>
  <si>
    <t>29.11.2024</t>
  </si>
  <si>
    <t xml:space="preserve">czerwiec 2025 </t>
  </si>
  <si>
    <t xml:space="preserve">28.01.2025 </t>
  </si>
  <si>
    <t>czerwiec 2025</t>
  </si>
  <si>
    <t>lipiec 2025</t>
  </si>
  <si>
    <t>kwiecień 2025</t>
  </si>
  <si>
    <t xml:space="preserve">A. Podnoszenie jakości edukacji przedszkolnej 
B. Tworzenie miejsc przedszkolnych             </t>
  </si>
  <si>
    <t>Podnoszenie jakości edukacji przedszkolnej oraz tworzenie miejsc przedszkolnych – ZIT</t>
  </si>
  <si>
    <t>B. Edukacja włączająca w ośrodkach wychowania przedszkolnego</t>
  </si>
  <si>
    <t xml:space="preserve">A. Podnoszenie jakości edukacji przedszkolnej   </t>
  </si>
  <si>
    <t>Podnoszenie jakości edukacji przedszkolnej</t>
  </si>
  <si>
    <t>Edukacja włączająca w ośrodkach wychowania przedszkolnego.</t>
  </si>
  <si>
    <t xml:space="preserve">kwiecień 2025 </t>
  </si>
  <si>
    <t>Przeliczenie euro na PLN</t>
  </si>
  <si>
    <t>administracja publiczna, służby publiczne, organizacje społeczne i związki wyznaniowe, instytucje nauki i edukacji, partnerzy społeczni, 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</si>
  <si>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 xml:space="preserve">Działanie 6.27 - nabór łączny obejmuje 6 celów szczegółowych
</t>
  </si>
  <si>
    <t>Przeliczenie euro na II nabór</t>
  </si>
  <si>
    <t>Przeliczenie euro na III nabór</t>
  </si>
  <si>
    <t>Małopolski odcinek Głównego Szlaku Beskidzkiego -tryb niekonkurencyjny</t>
  </si>
  <si>
    <t>A. Małopolski odcinek Głównego Szlaku Beskidzkiego (tryb niekonkurencyjny)</t>
  </si>
  <si>
    <t>Małopolski odcinek Głównego Szlaku Beskidzkiego -tryb konkurencyjny</t>
  </si>
  <si>
    <t>B. Małopolski odcinek Głównego Szlaku Beskidzkiego (tryb konkurencyjny)</t>
  </si>
  <si>
    <t>12.12.2024</t>
  </si>
  <si>
    <t>wrzesień 2025</t>
  </si>
  <si>
    <t>październik 2025</t>
  </si>
  <si>
    <t>listopad 2025</t>
  </si>
  <si>
    <t>sierpień 2025</t>
  </si>
  <si>
    <t xml:space="preserve">wrzesień 2025 </t>
  </si>
  <si>
    <t>21.02.2025</t>
  </si>
  <si>
    <t>31.03.2025</t>
  </si>
  <si>
    <t>05.12.2024</t>
  </si>
  <si>
    <t>05.03.2025</t>
  </si>
  <si>
    <t>B. Funkcjonowanie ekodoradców w gminach</t>
  </si>
  <si>
    <t>Funkcjonowanie ekodoradców w gminach</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</si>
  <si>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SzOOP)</t>
  </si>
  <si>
    <t xml:space="preserve">A. Tworzenie nowych oraz rozwój już istniejących placówek wsparcia dziennego dla dzieci i młodzieży 
B. Usługi zgodne z zasadą deinstytucjonalizacji, w zakresie zapewnienia opieki osobom potrzebującym wsparcia w codziennym funkcjonowaniu, w tym ze względu na wiek lub usługi w zakresie wsparcia opiekunów nieformalnych 
C. Usługi w zakresie rozwoju mieszkalnictwa treningowego i wspomaganego  
D. Usługi domowej opieki długoterminowej zgodne z zasadą deinstytucjonalizacji, w tym wykorzystanie modelu DDOM </t>
  </si>
  <si>
    <t>I kw.2026</t>
  </si>
  <si>
    <t xml:space="preserve">C:  E-administracja i otwarte zasoby - konkurs
D:  Cyberbezpieczeństwo w administracji - konkurs
</t>
  </si>
  <si>
    <t>E-administracja i otwarte zasoby – konkurs / Cyberbezpieczeństwo w administracji – konkurs</t>
  </si>
  <si>
    <t>18.11.2024</t>
  </si>
  <si>
    <t>28.02.2025</t>
  </si>
  <si>
    <t xml:space="preserve">A. Promocja oferty gospodarczej małopolskich przedsiębiorstw oraz wsparcie eksporterów w regionie
B. Promocja innowacyjności w regionie 
C. Wsparcie inwestorów w regionie
</t>
  </si>
  <si>
    <t>A. Tworzenie oferty edukacyjnej dla szkół i placówek oświatowych przez małopolskie instytucje popularyzujące naukę i innowacje (np. typu fablab, centra popularyzujące wiedzę i naukę)</t>
  </si>
  <si>
    <t xml:space="preserve">Przy przeliczaniu wartości finansowania UE projektu wskazanego w strategii ZIT stosuje się kurs 4,2975 zł. </t>
  </si>
  <si>
    <t xml:space="preserve">Przy przeliczaniu wartości finansowania UE projektu wskazanego w strategii IIT OPK stosuje się kurs 4,2975 zł. </t>
  </si>
  <si>
    <t>Przy przeliczaniu wartości finansowania UE projektu wskazanego w strategii IIT OPK stosuje się kurs 4,2975 zł.</t>
  </si>
  <si>
    <t>jednostki samorządu terytorialnego, organizacje pozarządowe (wnioskodawcą jest podmiot posiadający osobowość prawną lub będący ułomną osobą prawną, tj. podmiot nieposiadający osobowości prawnej, lecz posiadający na mocy ustawy zdolność prawną wskazany w SzOP)</t>
  </si>
  <si>
    <t>8.12 Transformacja transportu</t>
  </si>
  <si>
    <t>Jednostki Samorządu Terytorialnego, ich związki i stowarzyszenia; Jednostki organizacyjne działające w imieniu jednostek samorządu terytorialnego;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</si>
  <si>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Urząd Marszałkowski Województwa Małopolskiego (Departament Funduszy Europejskich)</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</si>
  <si>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</si>
  <si>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08.01.2025</t>
  </si>
  <si>
    <t>grudzień 2025</t>
  </si>
  <si>
    <t>30.04.2025</t>
  </si>
  <si>
    <t>26.03.2025</t>
  </si>
  <si>
    <t>28.05.2025</t>
  </si>
  <si>
    <t>07.05.2025</t>
  </si>
  <si>
    <t>luty 2026</t>
  </si>
  <si>
    <t>A. Infrastruktura związana z zapewnieniem opieki osobom wymagającym wsparcia ze względu na wiek lub niepełnosprawność lub choroby przewlekłe</t>
  </si>
  <si>
    <t>13.11.2025</t>
  </si>
  <si>
    <t>26.01.2026</t>
  </si>
  <si>
    <t>11.09.2025</t>
  </si>
  <si>
    <t>28.11.2025</t>
  </si>
  <si>
    <t>25.09.2025</t>
  </si>
  <si>
    <t>31.12.2025</t>
  </si>
  <si>
    <t>24.07.2025</t>
  </si>
  <si>
    <t>19.12.2025</t>
  </si>
  <si>
    <t xml:space="preserve"> 09.01.2025</t>
  </si>
  <si>
    <t>14.03.2025</t>
  </si>
  <si>
    <t>23.01.2025</t>
  </si>
  <si>
    <t>06.02.2025</t>
  </si>
  <si>
    <t>07.04.2025</t>
  </si>
  <si>
    <t>07.08.2025</t>
  </si>
  <si>
    <t>30.09.2025</t>
  </si>
  <si>
    <t>21.08.2025</t>
  </si>
  <si>
    <t>31.10.2025</t>
  </si>
  <si>
    <t>28.08.2025</t>
  </si>
  <si>
    <t>07.11.2025</t>
  </si>
  <si>
    <t xml:space="preserve">03.03.2025 </t>
  </si>
  <si>
    <t xml:space="preserve">28.03.2025 </t>
  </si>
  <si>
    <t>25.04.2025</t>
  </si>
  <si>
    <t>2.28 Rozwijanie systemu gospodarki wodno-ściekowej - IIT OPK</t>
  </si>
  <si>
    <t>2 (v)</t>
  </si>
  <si>
    <r>
      <t xml:space="preserve">5.6 Infrastruktura </t>
    </r>
    <r>
      <rPr>
        <sz val="12"/>
        <rFont val="Arial"/>
        <family val="2"/>
        <charset val="238"/>
      </rPr>
      <t>opieki w społeczności lokalnej</t>
    </r>
  </si>
  <si>
    <t>administracja publiczna, organizacje społeczne i związki wyznaniowe, partnerzy społeczni,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</si>
  <si>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 xml:space="preserve">27.02.2025 </t>
  </si>
  <si>
    <t>brak zgody</t>
  </si>
  <si>
    <t xml:space="preserve">1) Tytuł projektu: "Na górskich szlakach Małopolski". 
2) Wnioskodawcą projektu jest Małopolska Organizacja Turystyczna. Projekt realizowany w partnerstwie.
3) Dokumenty, w których MOT ze względu na charakter lub cel projektu, jest podmiotem jednoznacznie określonym przed złożeniem wniosku o dofinansowanie projektu: ~Kontrakt Programowy dla Województwa Małopolskiego z dnia 4.10.2022 r. zmieniony Aneksem nr 2 z dnia 20.12.2023 r.; ~Małopolski Plan Inwestycyjny 2030 (projekt IG08 A); ~Statut MOT, § 1; ~Ustawa z dnia 25 czerwca 1999 r. o Polskiej Organizacji Turystycznej, art. 4, ust. 1 i 2; ~Ustawa z dnia 7 kwietnia 1989 r. Prawo o stowarzyszeniach.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~Kontrakt Programowy dla Województwa Małopolskiego z dnia 4.10.2022 r. zmieniony Aneksem nr 2 z dnia 20.12.2023 r. (w dniu 16.01.2024r. Wnioskodawca przesłał informację o zmianie nazwy projektu z „Małopolski Szlak Beskidzki” na „Na górskich Szlakach Małopolski” wraz z uzasadnieniem. Jednocześnie potwierdził, że zakres projektu pozostaje bez zmian i jest to projekt tożsamy z tym zawartym pierwotnie w Kontrakcie Programowym dla Województwa Małopolskiego); ~Program FEM 2021-2027; ~Strategia Rozwoju Województwa „Małopolska 2030”; ~Ustawa z dnia 25 czerwca 1999 r. o Polskiej Organizacji Turystycznej, art. 4, ust. 3, pkt 1-3; ~Ustawa z dnia 24 kwietnia 2003 r.  o działalności pożytku publicznego i wolontariacie, art. 3, ust. 1, 2; art. 4, ust. 1, pkt 19; ~Statut MOT, § 6 ust.1, lit b, c, d, g; § 6, ust. 2, lit. a; ~Ustawa z dnia 7 kwietnia 1989 r. Prawo o stowarzyszeniach.
5) Okres realizacji projektu: 1.01.2024-31.12.2028.
</t>
  </si>
  <si>
    <t>Przy przeliczaniu wartości finansowania UE projektu wskazanego w strategii ZIT stosuje się kurs 4,3100 zł. Dodatkowe informacje na temat planowanych naborów będą podawane sukcesywnie w ramach kolejnych aktualizacji harmonogramu.</t>
  </si>
  <si>
    <t>Przy przeliczaniu wartości finansowania UE projektu wskazanego w strategii IIT OPK stosuje się kurs 4,3100 zł. Dodatkowe informacje na temat planowanych naborów będą podawane sukcesywnie w ramach kolejnych aktualizacji harmonogramu.</t>
  </si>
  <si>
    <t>Przy przeliczaniu wartości finansowania UE projektu wskazanego w strategii ZIT stosuje się kurs 4,3100 zł.</t>
  </si>
  <si>
    <t>Przy przeliczaniu wartości finansowania UE projektu wskazanego w strategii IIT stosuje się kurs 4,3100 zł. Dodatkowe informacje na temat planowanych naborów będą podawane sukcesywnie w ramach kolejnych aktualizacji harmonogramu.</t>
  </si>
  <si>
    <t>A. Rozwój wykorzystania OZE 
B. Rozwój obszarów zrównoważonych energetycznie i społeczności energetycznych</t>
  </si>
  <si>
    <t>organizacje pozarządowe, o których mowa w art. 3 ust. 2 ustawy z dnia 24 kwietnia 2003 r. o działalności pożytku publicznego i o wolontariacie lub organizacje międzynarodowe działające w obszarze integracji cudzoziemców, na terenie Polski (wnioskodawcą jest podmiot posiadający osobowość prawną lub będący ułomną osobą prawną, tj. podmiot nieposiadający osobowości prawnej, lecz posiadający na mocy ustawy zdolność prawną wskazany w SzOP)</t>
  </si>
  <si>
    <t xml:space="preserve">Partnerami mogą być podmioty wskazane w SzOP w polu „Typ benficjenta- ogólny”. </t>
  </si>
  <si>
    <t>24.01.2025</t>
  </si>
  <si>
    <t>6.38 Wsparcie edukacji włączającej w wychowaniu przedszkolnym - ZIT</t>
  </si>
  <si>
    <t>2.19 Poprawa efektywności energetycznej -  ZIT - dotacja</t>
  </si>
  <si>
    <t>instytucje otoczenia biznesu, jednostki organizacyjne działające w imieniu jednostek samorządu terytorialnego, jednostki samorządu terytorialnego</t>
  </si>
  <si>
    <t xml:space="preserve">Administracja publiczna, Organizacje społeczne i związki wyznaniowe, Przedsiębiorstwa realizujące cele publiczne, Służby publiczne, Partnerstwa,  Instytucje wspierające biznes, Administracja rządowa, Jednostki organizacyjne działające w imieniu jednostek samorządu terytorialnego, Jednostki rządowe i samorządowe ochrony środowiska, Jednostki Samorządu Terytorialnego, Lokalne Grupy Działania, Organizacje pozarządowe, Podmioty świadczące usługi publiczne w ramach realizacji obowiązków własnych jednostek samorządu terytorialnego, Spółki wodne, Klastry, Instytucje otoczenia biznesu. </t>
  </si>
  <si>
    <t>Administracja publiczna, Instytucje nauki i edukacji, Organizacje społeczne i związki wyznaniowe, Partnerstwa,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</si>
  <si>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 xml:space="preserve">A. Lokalne inicjatywy społeczne
</t>
  </si>
  <si>
    <t>A. Edukacja włączająca w ośrodkach wychowania przedszkolnego</t>
  </si>
  <si>
    <t>F. Infrastruktura zrównoważonej mobilności miejskiej – ścieżki rowerowe</t>
  </si>
  <si>
    <t>A. Nadanie terenom i obiektom zdegradowanym nowych funkcji</t>
  </si>
  <si>
    <t>A. Głęboka modernizacja energetyczna budynków użyteczności publicznej, komunalnych, socjalnych, chronionych i zabytkowych</t>
  </si>
  <si>
    <t>24.03.2025</t>
  </si>
  <si>
    <t>28.03.2025</t>
  </si>
  <si>
    <t>13.06.2025</t>
  </si>
  <si>
    <t>Infrastruktura zrównoważonej mobilności miejskiej – ścieżki rowerowe</t>
  </si>
  <si>
    <t>Przy przeliczaniu wartości finansowania UE projektu wskazanego w strategii ZIT stosuje się kurs nie większy niż 4,4074 zł. Dodatkowe informacje na temat planowanych naborów będą podawane sukcesywnie w ramach kolejnych aktualizacji harmonogramu.</t>
  </si>
  <si>
    <t>A. Magazyny energii 
B. Zaawansowane technologie OZE</t>
  </si>
  <si>
    <t>09.04.2025</t>
  </si>
  <si>
    <t>09.05.2025</t>
  </si>
  <si>
    <t>1. Projekt planowany do wyboru w sposób niekonkurencyjny, realizowany przez Województwo Małopolskie - Regionalny Ośrodek Polityki Społecznej.
2. Tytuł projektu: Po pierwsze Rodzina     
3. Dokumenty, w których wnioskodawca ze względu na charakter lub cel projektu, jest podmiotem jednoznacznie określonym przed złożeniem wniosku o dofinansowanie projektu: Kontrakt Programowy dla Województwa Małopolskiego wraz z aneksami nr 1 oraz 2, Małopolski Plan Inwestycyjny 2030, Program Wsparcia Rodziny „Rodzinna Małopolska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wraz z aneksami nr 1 oraz 2, Program Wsparcia Rodziny „Rodzinna Małopolska 2030”
Ustawa z 5 czerwca 1998 r. o samorządzie województwa, Ustawa z 12 marca 2024 r. o pomocy społecznej, Ustawa z 9 czerwca 2011 r. o wspieraniu rodziny i systemie pieczy zastępczej.
5. Okres realizacji projektu: 07.2025-12.2028.</t>
  </si>
  <si>
    <t>07.03.2025</t>
  </si>
  <si>
    <t>listopad 2025 - grudzień 2025</t>
  </si>
  <si>
    <t>lipiec 2025 - sierpień 2025</t>
  </si>
  <si>
    <t>17.03.2025</t>
  </si>
  <si>
    <t>II kwartał 2026</t>
  </si>
  <si>
    <t>IV kw.2026</t>
  </si>
  <si>
    <t>Termin II naboru</t>
  </si>
  <si>
    <t>Termin III naboru</t>
  </si>
  <si>
    <t>Termin IV naboru</t>
  </si>
  <si>
    <t>Termin V/VI/VII naboru</t>
  </si>
  <si>
    <t>1) Tytuł projektu: „Budowanie sieci współpracy oraz monitoring procesu sprawiedliwej transformacji w województwie małopolskim".
2) Wnioskodawcą projektu jest Województwo Małopolskie – Departament Rozwoju Regionu. 
3) Dokumenty, w których Dep. RR ze względu na charakter lub cel projektu, jest podmiotem jednoznacznie określonym przed złożeniem wniosku o dofinansowanie projektu: ~Kontrakt Programowy dla Województwa Małopolskiego z dnia 4.10.2022 r. zmieniony Aneksem nr 2 z dnia 20.12.2023 r; ~ Małopolski Plan Inwestycyjny 2030 (projekt IIRZT01); ~Ustawa z dnia 5 czerwca 1998 roku o samorządzie województwa (art. 11 ust. 2 pkt. 1, pkt 6 i pkt 5a w zw. z art. 18a ust. 5 pkt 5 lit b ustawy z dnia 27 kwietnia 2001 r. Prawo ochrony środowiska; art. 14 ust. 1 pkt., 8, 15; art.41 ust.1); ~Ustawa z dnia 6 grudnia 2006 roku o zasadach prowadzenia polityki rozwoju - (art. 3 pkt 2; art. 4 ust. 1).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~Kontrakt Programowy dla Województwa Małopolskiego z dnia 4.10.2022 r. zmieniony Aneksem nr 2 z dnia 20.12.2023 r. (w dniu 18.07.2024 r. Wnioskodawca przesłał informację o zmianie nazwy projektu z „Sieciowanie, współpraca oraz monitoring wdrażania Funduszu Sprawiedliwej Transformacji w województwie małopolskim” na „Budowanie sieci współpracy oraz monitoring procesu sprawiedliwej transformacji w województwie małopolskim” wraz z uzasadnieniem. Jednocześnie potwierdził, iż zakres projektu pozostaje bez zmian i jest to projekt tożsamy z tym zawartym pierwotnie w Kontrakcie Programowym dla Województwa Małopolskiego); ~Program FEM 2021-2027. 
5) Okres realizacji projektu: 07.2025-09.2029.</t>
  </si>
  <si>
    <t xml:space="preserve">1) Tytuł projektu: „Jurajski Geopark".
2) Wnioskodawcą projektu jest Województwo Małopolskie – Zespół Parków Krajobrazowych Województwa Małopolskiego.
3) Dokumenty, w których ZPKWM ze względu na charakter lub cel projektu, jest podmiotem jednoznacznie określonym przed złożeniem wniosku o dofinansowanie projektu: ~Kontrakt Programowy dla Województwa Małopolskiego z dnia 4.10.2022 r. zmieniony Aneksem nr 2 z dnia 20.12.2023 r.; ~Małopolski Plan Inwestycyjny 2030 (projekt IIKiŚ01); ~Ustawa z dnia 16 kwietnia 2004 r. o ochronie przyrody art. 106, ust.1; ~Statut Zespołu Parków Krajobrazowych Województwa Małopolskiego § 1.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~Kontrakt Programowy dla Województwa Małopolskiego z dnia 4.10.2022 r. zmieniony Aneksem nr 2 z dnia 20.12.2023 r.; ~Małopolski Plan Inwestycyjny 2030; ~Program FEM 2021-2027; ~Strategia Rozwoju Województwa „Małopolska 2030”; ~Ustawa z dnia 16 kwietnia 2004 r. o ochronie przyrody art. 16 ust. 1 w zw. z art. 107 ust.2 pkt. 3, 6, 7; ~Statut Zespołu Parków Krajobrazowych Województwa Małopolskiego § 5, ust.1, pkt. 2; ~Program EkoMałopolska przyjęty przez Zarząd Województwa Małopolskiego w 2019 r.
</t>
  </si>
  <si>
    <t>19.03.2025</t>
  </si>
  <si>
    <t>29.04.2025</t>
  </si>
  <si>
    <t>A. Odnowa miast</t>
  </si>
  <si>
    <t>12.03.2025</t>
  </si>
  <si>
    <t>11.04.2025</t>
  </si>
  <si>
    <t>15.04.2025</t>
  </si>
  <si>
    <t>29.08.2025</t>
  </si>
  <si>
    <t>13.03.2025</t>
  </si>
  <si>
    <t xml:space="preserve">15.05.2025 </t>
  </si>
  <si>
    <r>
      <t>29.08.2025</t>
    </r>
    <r>
      <rPr>
        <strike/>
        <sz val="12"/>
        <rFont val="Arial"/>
        <family val="2"/>
        <charset val="238"/>
      </rPr>
      <t xml:space="preserve">
</t>
    </r>
  </si>
  <si>
    <t>10.04.2025</t>
  </si>
  <si>
    <t xml:space="preserve">21.05.2025 </t>
  </si>
  <si>
    <t xml:space="preserve">03.07.2025 </t>
  </si>
  <si>
    <t>Załącznik do Uchwały Nr 490/25 Zarządu Województwa Małopolskiego z dnia 11 marca 2025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</si>
</sst>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7" formatCode="#,##0.00\ &quot;zł&quot;;\-#,##0.00\ &quot;zł&quot;"/>
    <numFmt numFmtId="8" formatCode="#,##0.00\ &quot;zł&quot;;[Red]\-#,##0.00\ &quot;zł&quot;"/>
    <numFmt numFmtId="44" formatCode="_-* #,##0.00\ &quot;zł&quot;_-;\-* #,##0.00\ &quot;zł&quot;_-;_-* &quot;-&quot;??\ &quot;zł&quot;_-;_-@_-"/>
    <numFmt numFmtId="164" formatCode="_-* #,##0.00\ _z_ł_-;\-* #,##0.00\ _z_ł_-;_-* &quot;-&quot;??\ _z_ł_-;_-@_-"/>
    <numFmt numFmtId="165" formatCode="_-* #,##0.00\ [$zł-415]_-;\-* #,##0.00\ [$zł-415]_-;_-* &quot;-&quot;??\ [$zł-415]_-;_-@_-"/>
    <numFmt numFmtId="166" formatCode="_-[$€-2]\ * #,##0.00_-;\-[$€-2]\ * #,##0.00_-;_-[$€-2]\ * &quot;-&quot;??_-;_-@_-"/>
    <numFmt numFmtId="167" formatCode="#,##0.00\ &quot;zł&quot;"/>
    <numFmt numFmtId="168" formatCode="_-* #,##0.0000\ _z_ł_-;\-* #,##0.0000\ _z_ł_-;_-* &quot;-&quot;????\ _z_ł_-;_-@_-"/>
  </numFmts>
  <fonts count="21" x14ac:knownFonts="1">
    <font>
      <sz val="11"/>
      <color theme="1"/>
      <name val="Calibri"/>
      <family val="2"/>
      <scheme val="minor"/>
    </font>
    <font>
      <sz val="12"/>
      <color theme="1"/>
      <name val="Arial"/>
      <family val="2"/>
      <charset val="238"/>
    </font>
    <font>
      <b/>
      <sz val="14"/>
      <color theme="1"/>
      <name val="Arial"/>
      <family val="2"/>
      <charset val="238"/>
    </font>
    <font>
      <sz val="12"/>
      <name val="Arial"/>
      <family val="2"/>
      <charset val="238"/>
    </font>
    <font>
      <sz val="11"/>
      <color theme="1"/>
      <name val="Calibri"/>
      <family val="2"/>
      <scheme val="minor"/>
    </font>
    <font>
      <sz val="16"/>
      <color theme="1"/>
      <name val="Calibri"/>
      <family val="2"/>
      <scheme val="minor"/>
    </font>
    <font>
      <b/>
      <sz val="12"/>
      <name val="Arial Narrow"/>
      <family val="2"/>
      <charset val="238"/>
    </font>
    <font>
      <sz val="11"/>
      <name val="Calibri"/>
      <family val="2"/>
      <scheme val="minor"/>
    </font>
    <font>
      <sz val="11"/>
      <name val="Arial"/>
      <family val="2"/>
      <charset val="238"/>
    </font>
    <font>
      <b/>
      <sz val="12"/>
      <color theme="1"/>
      <name val="Arial"/>
      <family val="2"/>
      <charset val="238"/>
    </font>
    <font>
      <b/>
      <sz val="12"/>
      <color theme="1"/>
      <name val="Arial Narrow"/>
      <family val="2"/>
      <charset val="238"/>
    </font>
    <font>
      <sz val="12"/>
      <color theme="1"/>
      <name val="Arial"/>
      <family val="2"/>
      <charset val="238"/>
    </font>
    <font>
      <u/>
      <sz val="12"/>
      <name val="Arial"/>
      <family val="2"/>
      <charset val="238"/>
    </font>
    <font>
      <sz val="12"/>
      <color theme="1"/>
      <name val="Arial"/>
      <family val="2"/>
      <charset val="238"/>
    </font>
    <font>
      <sz val="12"/>
      <name val="Arial"/>
      <family val="2"/>
      <charset val="238"/>
    </font>
    <font>
      <sz val="12"/>
      <color theme="1"/>
      <name val="Arial"/>
      <family val="2"/>
      <charset val="238"/>
    </font>
    <font>
      <sz val="12"/>
      <name val="Arial"/>
      <family val="2"/>
      <charset val="238"/>
    </font>
    <font>
      <b/>
      <sz val="12"/>
      <name val="Arial"/>
      <family val="2"/>
      <charset val="238"/>
    </font>
    <font>
      <b/>
      <sz val="24"/>
      <name val="Arial"/>
      <family val="2"/>
      <charset val="238"/>
    </font>
    <font>
      <sz val="11"/>
      <color theme="1"/>
      <name val="Arial"/>
      <family val="2"/>
      <charset val="238"/>
    </font>
    <font>
      <strike/>
      <sz val="12"/>
      <name val="Arial"/>
      <family val="2"/>
      <charset val="238"/>
    </font>
  </fonts>
  <fills count="9">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0000"/>
        <bgColor indexed="64"/>
      </patternFill>
    </fill>
    <fill>
      <patternFill patternType="solid">
        <fgColor theme="3"/>
        <bgColor indexed="64"/>
      </patternFill>
    </fill>
    <fill>
      <patternFill patternType="solid">
        <fgColor rgb="FFFF00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4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cellStyleXfs>
  <cellXfs count="145">
    <xf numFmtId="0" fontId="0" fillId="0" borderId="0" xfId="0"/>
    <xf numFmtId="0" fontId="0" fillId="0" borderId="0" xfId="0" applyAlignment="1">
      <alignment horizontal="left" vertical="center"/>
    </xf>
    <xf numFmtId="0" fontId="2"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1" fillId="0" borderId="0" xfId="0" applyFont="1" applyAlignment="1">
      <alignment horizontal="left" vertical="top"/>
    </xf>
    <xf numFmtId="0" fontId="1" fillId="2" borderId="0" xfId="0" applyFont="1" applyFill="1" applyAlignment="1">
      <alignment horizontal="center" vertical="center" wrapText="1"/>
    </xf>
    <xf numFmtId="0" fontId="0" fillId="0" borderId="0" xfId="0" applyAlignment="1">
      <alignment horizontal="right" vertical="center"/>
    </xf>
    <xf numFmtId="0" fontId="7" fillId="0" borderId="0" xfId="0" applyFont="1" applyFill="1"/>
    <xf numFmtId="0" fontId="7" fillId="0" borderId="0" xfId="0" applyFont="1" applyFill="1" applyAlignment="1">
      <alignment vertical="top"/>
    </xf>
    <xf numFmtId="165" fontId="3" fillId="0" borderId="1" xfId="0" applyNumberFormat="1" applyFont="1" applyBorder="1" applyAlignment="1">
      <alignment horizontal="center" vertical="top"/>
    </xf>
    <xf numFmtId="0" fontId="0" fillId="0" borderId="0" xfId="0" applyAlignment="1">
      <alignment horizontal="center"/>
    </xf>
    <xf numFmtId="165" fontId="0" fillId="0" borderId="0" xfId="0" applyNumberFormat="1" applyAlignment="1">
      <alignment horizontal="center" vertical="center"/>
    </xf>
    <xf numFmtId="0" fontId="7" fillId="0" borderId="0" xfId="0" applyFont="1" applyFill="1" applyAlignment="1">
      <alignment horizontal="center"/>
    </xf>
    <xf numFmtId="0" fontId="0" fillId="0" borderId="0" xfId="0" applyAlignment="1">
      <alignment horizontal="right"/>
    </xf>
    <xf numFmtId="0" fontId="7" fillId="0" borderId="0" xfId="0" applyFont="1" applyFill="1" applyAlignment="1">
      <alignment horizontal="right"/>
    </xf>
    <xf numFmtId="0" fontId="0" fillId="0" borderId="0" xfId="0" applyAlignment="1">
      <alignment horizontal="center" vertical="center" wrapText="1"/>
    </xf>
    <xf numFmtId="0" fontId="9" fillId="0" borderId="0" xfId="0" applyFont="1" applyAlignment="1">
      <alignment horizontal="right" vertical="center" indent="15"/>
    </xf>
    <xf numFmtId="165" fontId="0" fillId="0" borderId="0" xfId="0" applyNumberFormat="1" applyAlignment="1">
      <alignment vertical="top"/>
    </xf>
    <xf numFmtId="0" fontId="3" fillId="3" borderId="1" xfId="0" applyFont="1" applyFill="1" applyBorder="1" applyAlignment="1">
      <alignment vertical="top" wrapText="1"/>
    </xf>
    <xf numFmtId="0" fontId="7" fillId="4" borderId="0" xfId="0" applyFont="1" applyFill="1"/>
    <xf numFmtId="0" fontId="1" fillId="3" borderId="1" xfId="0" applyFont="1" applyFill="1" applyBorder="1" applyAlignment="1">
      <alignment horizontal="center" vertical="top" wrapText="1"/>
    </xf>
    <xf numFmtId="0" fontId="3" fillId="3" borderId="1" xfId="0" applyFont="1" applyFill="1" applyBorder="1" applyAlignment="1">
      <alignment vertical="top"/>
    </xf>
    <xf numFmtId="0" fontId="3" fillId="3" borderId="1" xfId="0" applyFont="1" applyFill="1" applyBorder="1" applyAlignment="1">
      <alignment horizontal="right" vertical="top"/>
    </xf>
    <xf numFmtId="0" fontId="3" fillId="3" borderId="1" xfId="0" applyFont="1" applyFill="1" applyBorder="1" applyAlignment="1">
      <alignment horizontal="center" vertical="top"/>
    </xf>
    <xf numFmtId="165" fontId="3" fillId="3" borderId="1" xfId="0" applyNumberFormat="1" applyFont="1" applyFill="1" applyBorder="1" applyAlignment="1">
      <alignment horizontal="right" vertical="top"/>
    </xf>
    <xf numFmtId="0" fontId="3" fillId="3" borderId="1" xfId="0"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17" fontId="3" fillId="3" borderId="1" xfId="0" applyNumberFormat="1" applyFont="1" applyFill="1" applyBorder="1" applyAlignment="1">
      <alignment horizontal="center" vertical="top"/>
    </xf>
    <xf numFmtId="165" fontId="3" fillId="3" borderId="1" xfId="0" applyNumberFormat="1" applyFont="1" applyFill="1" applyBorder="1" applyAlignment="1">
      <alignment horizontal="center" vertical="top"/>
    </xf>
    <xf numFmtId="0" fontId="1" fillId="3" borderId="1" xfId="0" applyFont="1" applyFill="1" applyBorder="1" applyAlignment="1">
      <alignment vertical="top" wrapText="1"/>
    </xf>
    <xf numFmtId="0" fontId="1" fillId="3" borderId="1" xfId="0" applyFont="1" applyFill="1" applyBorder="1" applyAlignment="1">
      <alignment vertical="top"/>
    </xf>
    <xf numFmtId="0" fontId="8" fillId="3" borderId="1" xfId="0" applyFont="1" applyFill="1" applyBorder="1" applyAlignment="1">
      <alignment vertical="top" wrapText="1"/>
    </xf>
    <xf numFmtId="44" fontId="3" fillId="3" borderId="1" xfId="0" applyNumberFormat="1" applyFont="1" applyFill="1" applyBorder="1" applyAlignment="1">
      <alignment horizontal="right" vertical="top"/>
    </xf>
    <xf numFmtId="0" fontId="0" fillId="0" borderId="0" xfId="0" applyAlignment="1">
      <alignment horizontal="center" vertical="top"/>
    </xf>
    <xf numFmtId="0" fontId="1" fillId="2" borderId="0" xfId="0" applyFont="1" applyFill="1" applyAlignment="1">
      <alignment horizontal="center" vertical="top" wrapText="1"/>
    </xf>
    <xf numFmtId="14" fontId="3" fillId="3" borderId="1" xfId="0" applyNumberFormat="1" applyFont="1" applyFill="1" applyBorder="1" applyAlignment="1">
      <alignment horizontal="center" vertical="top"/>
    </xf>
    <xf numFmtId="49" fontId="3" fillId="3" borderId="1" xfId="0" applyNumberFormat="1" applyFont="1" applyFill="1" applyBorder="1" applyAlignment="1">
      <alignment horizontal="center" vertical="top"/>
    </xf>
    <xf numFmtId="0" fontId="7" fillId="0" borderId="0" xfId="0" applyFont="1" applyFill="1" applyAlignment="1">
      <alignment horizontal="center" vertical="top"/>
    </xf>
    <xf numFmtId="0" fontId="0" fillId="0" borderId="0" xfId="0" applyAlignment="1">
      <alignment horizontal="right" vertical="top"/>
    </xf>
    <xf numFmtId="0" fontId="1" fillId="0" borderId="0" xfId="0" applyFont="1" applyAlignment="1">
      <alignment horizontal="right" vertical="top"/>
    </xf>
    <xf numFmtId="7" fontId="3" fillId="3" borderId="1" xfId="0" applyNumberFormat="1" applyFont="1" applyFill="1" applyBorder="1" applyAlignment="1">
      <alignment horizontal="right" vertical="top"/>
    </xf>
    <xf numFmtId="8" fontId="3" fillId="3" borderId="1" xfId="0" applyNumberFormat="1" applyFont="1" applyFill="1" applyBorder="1" applyAlignment="1">
      <alignment horizontal="right" vertical="top"/>
    </xf>
    <xf numFmtId="167" fontId="1" fillId="3" borderId="1" xfId="0" applyNumberFormat="1" applyFont="1" applyFill="1" applyBorder="1" applyAlignment="1">
      <alignment horizontal="right" vertical="top"/>
    </xf>
    <xf numFmtId="44" fontId="1" fillId="3" borderId="1" xfId="0" applyNumberFormat="1" applyFont="1" applyFill="1" applyBorder="1" applyAlignment="1">
      <alignment horizontal="right" vertical="top"/>
    </xf>
    <xf numFmtId="0" fontId="7" fillId="0" borderId="0" xfId="0" applyFont="1" applyFill="1" applyAlignment="1">
      <alignment horizontal="right" vertical="top"/>
    </xf>
    <xf numFmtId="4" fontId="3" fillId="3" borderId="1" xfId="0" applyNumberFormat="1" applyFont="1" applyFill="1" applyBorder="1" applyAlignment="1">
      <alignment horizontal="center" vertical="top"/>
    </xf>
    <xf numFmtId="167" fontId="3" fillId="3" borderId="1" xfId="0" applyNumberFormat="1" applyFont="1" applyFill="1" applyBorder="1" applyAlignment="1">
      <alignment horizontal="center" vertical="top" wrapText="1"/>
    </xf>
    <xf numFmtId="165" fontId="3" fillId="3" borderId="1" xfId="0" applyNumberFormat="1" applyFont="1" applyFill="1" applyBorder="1" applyAlignment="1">
      <alignment horizontal="center" vertical="top" wrapText="1"/>
    </xf>
    <xf numFmtId="165" fontId="3" fillId="3" borderId="1" xfId="1" applyNumberFormat="1" applyFont="1" applyFill="1" applyBorder="1" applyAlignment="1">
      <alignment horizontal="center" vertical="top"/>
    </xf>
    <xf numFmtId="17" fontId="3" fillId="3" borderId="1" xfId="0" applyNumberFormat="1" applyFont="1" applyFill="1" applyBorder="1" applyAlignment="1">
      <alignment horizontal="center" vertical="top" wrapText="1"/>
    </xf>
    <xf numFmtId="167" fontId="0" fillId="0" borderId="0" xfId="0" applyNumberFormat="1" applyAlignment="1">
      <alignment horizontal="right" vertical="center"/>
    </xf>
    <xf numFmtId="0" fontId="7" fillId="3" borderId="0" xfId="0" applyFont="1" applyFill="1"/>
    <xf numFmtId="165" fontId="0" fillId="0" borderId="0" xfId="0" applyNumberFormat="1"/>
    <xf numFmtId="166" fontId="0" fillId="0" borderId="0" xfId="0" applyNumberFormat="1" applyAlignment="1">
      <alignment horizontal="center" vertical="center"/>
    </xf>
    <xf numFmtId="0" fontId="7" fillId="5" borderId="0" xfId="0" applyFont="1" applyFill="1"/>
    <xf numFmtId="0" fontId="0" fillId="4" borderId="0" xfId="0" applyFill="1" applyAlignment="1">
      <alignment horizontal="right" vertical="top"/>
    </xf>
    <xf numFmtId="165" fontId="3" fillId="4" borderId="1" xfId="0" applyNumberFormat="1" applyFont="1" applyFill="1" applyBorder="1" applyAlignment="1">
      <alignment horizontal="right" vertical="top"/>
    </xf>
    <xf numFmtId="165" fontId="3" fillId="4" borderId="1" xfId="0" applyNumberFormat="1" applyFont="1" applyFill="1" applyBorder="1" applyAlignment="1">
      <alignment horizontal="right" vertical="top" wrapText="1"/>
    </xf>
    <xf numFmtId="0" fontId="7" fillId="4" borderId="0" xfId="0" applyFont="1" applyFill="1" applyAlignment="1">
      <alignment horizontal="right" vertical="top"/>
    </xf>
    <xf numFmtId="0" fontId="0" fillId="4" borderId="0" xfId="0" applyFill="1" applyAlignment="1">
      <alignment horizontal="right"/>
    </xf>
    <xf numFmtId="165" fontId="3" fillId="4" borderId="1" xfId="0" applyNumberFormat="1" applyFont="1" applyFill="1" applyBorder="1" applyAlignment="1">
      <alignment horizontal="center" vertical="top"/>
    </xf>
    <xf numFmtId="167" fontId="3" fillId="4" borderId="1" xfId="0" applyNumberFormat="1" applyFont="1" applyFill="1" applyBorder="1" applyAlignment="1">
      <alignment horizontal="center" vertical="top" wrapText="1"/>
    </xf>
    <xf numFmtId="165" fontId="3" fillId="4" borderId="1" xfId="0" applyNumberFormat="1" applyFont="1" applyFill="1" applyBorder="1" applyAlignment="1">
      <alignment horizontal="center" vertical="top" wrapText="1"/>
    </xf>
    <xf numFmtId="0" fontId="7" fillId="4" borderId="0" xfId="0" applyFont="1" applyFill="1" applyAlignment="1">
      <alignment horizontal="right"/>
    </xf>
    <xf numFmtId="7" fontId="3" fillId="3" borderId="1" xfId="0" applyNumberFormat="1" applyFont="1" applyFill="1" applyBorder="1" applyAlignment="1">
      <alignment horizontal="center" vertical="top"/>
    </xf>
    <xf numFmtId="0" fontId="7" fillId="6" borderId="0" xfId="0" applyFont="1" applyFill="1"/>
    <xf numFmtId="49" fontId="1" fillId="3" borderId="1"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top"/>
    </xf>
    <xf numFmtId="0" fontId="0" fillId="4" borderId="0" xfId="0" applyFill="1"/>
    <xf numFmtId="166" fontId="6" fillId="4" borderId="1" xfId="0" applyNumberFormat="1" applyFont="1" applyFill="1" applyBorder="1" applyAlignment="1">
      <alignment horizontal="center" vertical="top"/>
    </xf>
    <xf numFmtId="166" fontId="6" fillId="4" borderId="1" xfId="0" applyNumberFormat="1" applyFont="1" applyFill="1" applyBorder="1" applyAlignment="1">
      <alignment horizontal="right" vertical="top"/>
    </xf>
    <xf numFmtId="166" fontId="6" fillId="4" borderId="1" xfId="0" applyNumberFormat="1" applyFont="1" applyFill="1" applyBorder="1" applyAlignment="1">
      <alignment horizontal="right" vertical="top" wrapText="1"/>
    </xf>
    <xf numFmtId="166" fontId="6" fillId="4" borderId="1" xfId="0" applyNumberFormat="1" applyFont="1" applyFill="1" applyBorder="1" applyAlignment="1">
      <alignment horizontal="right" vertical="center"/>
    </xf>
    <xf numFmtId="0" fontId="3" fillId="4" borderId="1" xfId="0" applyFont="1" applyFill="1" applyBorder="1" applyAlignment="1">
      <alignment horizontal="center" vertical="top" wrapText="1"/>
    </xf>
    <xf numFmtId="166" fontId="6" fillId="4" borderId="1" xfId="0" applyNumberFormat="1" applyFont="1" applyFill="1" applyBorder="1" applyAlignment="1">
      <alignment horizontal="center" vertical="center"/>
    </xf>
    <xf numFmtId="0" fontId="0" fillId="4" borderId="0" xfId="0" applyFill="1" applyAlignment="1">
      <alignment horizontal="center"/>
    </xf>
    <xf numFmtId="166" fontId="1" fillId="4" borderId="1" xfId="0" applyNumberFormat="1" applyFont="1" applyFill="1" applyBorder="1" applyAlignment="1">
      <alignment horizontal="center" vertical="top" wrapText="1"/>
    </xf>
    <xf numFmtId="166" fontId="11" fillId="4" borderId="1" xfId="0" applyNumberFormat="1" applyFont="1" applyFill="1" applyBorder="1" applyAlignment="1">
      <alignment horizontal="center" vertical="top" wrapText="1"/>
    </xf>
    <xf numFmtId="0" fontId="7" fillId="4" borderId="0" xfId="0" applyFont="1" applyFill="1" applyAlignment="1">
      <alignment horizontal="center"/>
    </xf>
    <xf numFmtId="0" fontId="1" fillId="3" borderId="0" xfId="0" applyFont="1" applyFill="1" applyAlignment="1">
      <alignment horizontal="left" vertical="top"/>
    </xf>
    <xf numFmtId="0" fontId="1" fillId="3" borderId="0" xfId="0" applyFont="1" applyFill="1" applyAlignment="1">
      <alignment horizontal="center" vertical="top"/>
    </xf>
    <xf numFmtId="0" fontId="1" fillId="3" borderId="0" xfId="0" applyFont="1" applyFill="1" applyAlignment="1">
      <alignment horizontal="right" vertical="top"/>
    </xf>
    <xf numFmtId="0" fontId="0" fillId="3" borderId="0" xfId="0" applyFill="1"/>
    <xf numFmtId="165" fontId="1" fillId="3" borderId="0" xfId="0" applyNumberFormat="1" applyFont="1" applyFill="1" applyAlignment="1">
      <alignment horizontal="left" vertical="top"/>
    </xf>
    <xf numFmtId="0" fontId="0" fillId="3" borderId="0" xfId="0" applyFill="1" applyAlignment="1">
      <alignment horizontal="right" vertical="center"/>
    </xf>
    <xf numFmtId="0" fontId="0" fillId="3" borderId="0" xfId="0" applyFill="1" applyAlignment="1">
      <alignment horizontal="left" vertical="center"/>
    </xf>
    <xf numFmtId="165" fontId="0" fillId="3" borderId="0" xfId="0" applyNumberFormat="1" applyFill="1" applyAlignment="1">
      <alignment horizontal="center" vertical="center"/>
    </xf>
    <xf numFmtId="0" fontId="0" fillId="3" borderId="0" xfId="0" applyFill="1" applyAlignment="1">
      <alignment horizontal="center" vertical="center"/>
    </xf>
    <xf numFmtId="0" fontId="5" fillId="3" borderId="0" xfId="0" applyFont="1" applyFill="1" applyAlignment="1">
      <alignment horizontal="center" vertical="center" wrapText="1"/>
    </xf>
    <xf numFmtId="0" fontId="5" fillId="3" borderId="0" xfId="0" applyFont="1" applyFill="1" applyAlignment="1">
      <alignment horizontal="right" vertical="center" wrapText="1"/>
    </xf>
    <xf numFmtId="166" fontId="10" fillId="4" borderId="1" xfId="0" applyNumberFormat="1" applyFont="1" applyFill="1" applyBorder="1" applyAlignment="1">
      <alignment horizontal="center" vertical="top"/>
    </xf>
    <xf numFmtId="7" fontId="1" fillId="3" borderId="1" xfId="0" applyNumberFormat="1" applyFont="1" applyFill="1" applyBorder="1" applyAlignment="1">
      <alignment horizontal="center" vertical="top"/>
    </xf>
    <xf numFmtId="0" fontId="1" fillId="3" borderId="1" xfId="0" applyFont="1" applyFill="1" applyBorder="1" applyAlignment="1">
      <alignment horizontal="right" vertical="top"/>
    </xf>
    <xf numFmtId="165" fontId="1" fillId="4" borderId="1" xfId="0" applyNumberFormat="1" applyFont="1" applyFill="1" applyBorder="1" applyAlignment="1">
      <alignment horizontal="center" vertical="top" wrapText="1"/>
    </xf>
    <xf numFmtId="0" fontId="0" fillId="0" borderId="0" xfId="0" applyFont="1" applyFill="1"/>
    <xf numFmtId="167" fontId="1" fillId="4" borderId="1" xfId="0" applyNumberFormat="1" applyFont="1" applyFill="1" applyBorder="1" applyAlignment="1">
      <alignment horizontal="center" vertical="top" wrapText="1"/>
    </xf>
    <xf numFmtId="165" fontId="1" fillId="4" borderId="1" xfId="0" applyNumberFormat="1" applyFont="1" applyFill="1" applyBorder="1" applyAlignment="1">
      <alignment horizontal="center" vertical="top"/>
    </xf>
    <xf numFmtId="0" fontId="1" fillId="7" borderId="0" xfId="0" applyFont="1" applyFill="1" applyAlignment="1">
      <alignment horizontal="center" vertical="center" wrapText="1"/>
    </xf>
    <xf numFmtId="0" fontId="3" fillId="4" borderId="1" xfId="0" applyNumberFormat="1" applyFont="1" applyFill="1" applyBorder="1" applyAlignment="1">
      <alignment horizontal="right" vertical="top"/>
    </xf>
    <xf numFmtId="7" fontId="1" fillId="3" borderId="1" xfId="0" applyNumberFormat="1" applyFont="1" applyFill="1" applyBorder="1" applyAlignment="1">
      <alignment horizontal="right" vertical="top"/>
    </xf>
    <xf numFmtId="0" fontId="3" fillId="3" borderId="2" xfId="0" applyFont="1" applyFill="1" applyBorder="1" applyAlignment="1">
      <alignment vertical="top" wrapText="1"/>
    </xf>
    <xf numFmtId="165" fontId="3" fillId="3" borderId="1" xfId="0" applyNumberFormat="1" applyFont="1" applyFill="1" applyBorder="1" applyAlignment="1">
      <alignment horizontal="right" vertical="top" wrapText="1"/>
    </xf>
    <xf numFmtId="165" fontId="1" fillId="3" borderId="1" xfId="0" applyNumberFormat="1" applyFont="1" applyFill="1" applyBorder="1" applyAlignment="1">
      <alignment horizontal="right" vertical="top" wrapText="1"/>
    </xf>
    <xf numFmtId="166" fontId="13" fillId="4" borderId="1" xfId="0" applyNumberFormat="1" applyFont="1" applyFill="1" applyBorder="1" applyAlignment="1">
      <alignment horizontal="center" vertical="top" wrapText="1"/>
    </xf>
    <xf numFmtId="7" fontId="0" fillId="0" borderId="0" xfId="0" applyNumberFormat="1"/>
    <xf numFmtId="167" fontId="3" fillId="3" borderId="1" xfId="0" applyNumberFormat="1" applyFont="1" applyFill="1" applyBorder="1" applyAlignment="1">
      <alignment horizontal="center" vertical="top"/>
    </xf>
    <xf numFmtId="0" fontId="15" fillId="3" borderId="1" xfId="0" applyFont="1" applyFill="1" applyBorder="1" applyAlignment="1">
      <alignment vertical="top" wrapText="1"/>
    </xf>
    <xf numFmtId="0" fontId="1" fillId="3" borderId="2" xfId="0" applyFont="1" applyFill="1" applyBorder="1" applyAlignment="1">
      <alignment vertical="top" wrapText="1"/>
    </xf>
    <xf numFmtId="7" fontId="15" fillId="3" borderId="1" xfId="0" applyNumberFormat="1" applyFont="1" applyFill="1" applyBorder="1" applyAlignment="1">
      <alignment horizontal="right" vertical="top"/>
    </xf>
    <xf numFmtId="0" fontId="0" fillId="3" borderId="0" xfId="0" applyFont="1" applyFill="1"/>
    <xf numFmtId="0" fontId="16" fillId="3" borderId="2" xfId="0" applyFont="1" applyFill="1" applyBorder="1" applyAlignment="1">
      <alignment vertical="top" wrapText="1"/>
    </xf>
    <xf numFmtId="0" fontId="15" fillId="3" borderId="1" xfId="0" applyFont="1" applyFill="1" applyBorder="1" applyAlignment="1">
      <alignment horizontal="right" vertical="top" wrapText="1"/>
    </xf>
    <xf numFmtId="0" fontId="15" fillId="3" borderId="1" xfId="0" applyFont="1" applyFill="1" applyBorder="1" applyAlignment="1">
      <alignment horizontal="center" vertical="top" wrapText="1"/>
    </xf>
    <xf numFmtId="166" fontId="15" fillId="4" borderId="1" xfId="0" applyNumberFormat="1" applyFont="1" applyFill="1" applyBorder="1" applyAlignment="1">
      <alignment horizontal="center" vertical="top" wrapText="1"/>
    </xf>
    <xf numFmtId="7" fontId="13" fillId="3" borderId="1" xfId="0" applyNumberFormat="1" applyFont="1" applyFill="1" applyBorder="1" applyAlignment="1">
      <alignment horizontal="right" vertical="top"/>
    </xf>
    <xf numFmtId="49" fontId="15" fillId="3" borderId="1" xfId="0" applyNumberFormat="1" applyFont="1" applyFill="1" applyBorder="1" applyAlignment="1">
      <alignment horizontal="center" vertical="top"/>
    </xf>
    <xf numFmtId="0" fontId="0" fillId="5" borderId="0" xfId="0" applyFont="1" applyFill="1"/>
    <xf numFmtId="0" fontId="15" fillId="3" borderId="1" xfId="0" applyFont="1" applyFill="1" applyBorder="1" applyAlignment="1">
      <alignment horizontal="center" vertical="top"/>
    </xf>
    <xf numFmtId="0" fontId="15" fillId="3" borderId="1" xfId="0" applyFont="1" applyFill="1" applyBorder="1" applyAlignment="1">
      <alignment vertical="top"/>
    </xf>
    <xf numFmtId="165" fontId="1" fillId="3" borderId="1" xfId="0" applyNumberFormat="1" applyFont="1" applyFill="1" applyBorder="1" applyAlignment="1">
      <alignment horizontal="right" vertical="top"/>
    </xf>
    <xf numFmtId="168" fontId="18" fillId="0" borderId="0" xfId="0" applyNumberFormat="1" applyFont="1" applyFill="1" applyAlignment="1">
      <alignment horizontal="center" vertical="center"/>
    </xf>
    <xf numFmtId="0" fontId="8" fillId="0" borderId="0" xfId="0" applyFont="1" applyFill="1" applyAlignment="1">
      <alignment horizontal="right" vertical="top"/>
    </xf>
    <xf numFmtId="0" fontId="19" fillId="0" borderId="0" xfId="0" applyFont="1" applyAlignment="1">
      <alignment horizontal="right" vertical="top"/>
    </xf>
    <xf numFmtId="167" fontId="3" fillId="3" borderId="1" xfId="0" applyNumberFormat="1" applyFont="1" applyFill="1" applyBorder="1" applyAlignment="1">
      <alignment horizontal="right" vertical="top"/>
    </xf>
    <xf numFmtId="49" fontId="15" fillId="3" borderId="1" xfId="0" applyNumberFormat="1" applyFont="1" applyFill="1" applyBorder="1" applyAlignment="1">
      <alignment horizontal="center" vertical="top" wrapText="1"/>
    </xf>
    <xf numFmtId="0" fontId="1" fillId="3" borderId="1" xfId="0" applyFont="1" applyFill="1" applyBorder="1" applyAlignment="1">
      <alignment horizontal="right" vertical="top" wrapText="1"/>
    </xf>
    <xf numFmtId="14" fontId="1" fillId="3" borderId="1" xfId="0" applyNumberFormat="1" applyFont="1" applyFill="1" applyBorder="1" applyAlignment="1">
      <alignment horizontal="center" vertical="top"/>
    </xf>
    <xf numFmtId="0" fontId="7" fillId="8" borderId="0" xfId="0" applyFont="1" applyFill="1"/>
    <xf numFmtId="166" fontId="6" fillId="3" borderId="1" xfId="0" applyNumberFormat="1" applyFont="1" applyFill="1" applyBorder="1" applyAlignment="1">
      <alignment horizontal="center" vertical="top"/>
    </xf>
    <xf numFmtId="166" fontId="6" fillId="3" borderId="1" xfId="0" applyNumberFormat="1" applyFont="1" applyFill="1" applyBorder="1" applyAlignment="1">
      <alignment horizontal="right" vertical="top"/>
    </xf>
    <xf numFmtId="165" fontId="14" fillId="3" borderId="1" xfId="0" applyNumberFormat="1" applyFont="1" applyFill="1" applyBorder="1" applyAlignment="1">
      <alignment horizontal="right" vertical="top"/>
    </xf>
    <xf numFmtId="17" fontId="15" fillId="3" borderId="1" xfId="0" applyNumberFormat="1" applyFont="1" applyFill="1" applyBorder="1" applyAlignment="1">
      <alignment vertical="top" wrapText="1"/>
    </xf>
    <xf numFmtId="165" fontId="16" fillId="3" borderId="1" xfId="0" applyNumberFormat="1" applyFont="1" applyFill="1" applyBorder="1" applyAlignment="1">
      <alignment horizontal="right" vertical="top"/>
    </xf>
    <xf numFmtId="166" fontId="10" fillId="3" borderId="1" xfId="0" applyNumberFormat="1" applyFont="1" applyFill="1" applyBorder="1" applyAlignment="1">
      <alignment horizontal="right" vertical="top"/>
    </xf>
    <xf numFmtId="166" fontId="10" fillId="3" borderId="1" xfId="0" applyNumberFormat="1" applyFont="1" applyFill="1" applyBorder="1" applyAlignment="1">
      <alignment horizontal="center" vertical="top"/>
    </xf>
    <xf numFmtId="166" fontId="10" fillId="3" borderId="1" xfId="0" applyNumberFormat="1" applyFont="1" applyFill="1" applyBorder="1" applyAlignment="1">
      <alignment vertical="top"/>
    </xf>
    <xf numFmtId="165" fontId="17" fillId="3" borderId="1" xfId="0" applyNumberFormat="1" applyFont="1" applyFill="1" applyBorder="1" applyAlignment="1">
      <alignment horizontal="right" vertical="top"/>
    </xf>
    <xf numFmtId="0" fontId="19" fillId="3" borderId="0" xfId="0" applyFont="1" applyFill="1"/>
    <xf numFmtId="0" fontId="7" fillId="3" borderId="0" xfId="0" applyFont="1" applyFill="1" applyAlignment="1">
      <alignment vertical="top"/>
    </xf>
    <xf numFmtId="0" fontId="7" fillId="3" borderId="0" xfId="0" applyFont="1" applyFill="1" applyAlignment="1">
      <alignment horizontal="center" vertical="top"/>
    </xf>
    <xf numFmtId="0" fontId="7" fillId="3" borderId="0" xfId="0" applyFont="1" applyFill="1" applyAlignment="1">
      <alignment horizontal="right" vertical="top"/>
    </xf>
    <xf numFmtId="0" fontId="8" fillId="3" borderId="0" xfId="0" applyFont="1" applyFill="1" applyAlignment="1">
      <alignment horizontal="right" vertical="top"/>
    </xf>
    <xf numFmtId="4" fontId="3" fillId="3" borderId="0" xfId="0" applyNumberFormat="1" applyFont="1" applyFill="1" applyAlignment="1">
      <alignment vertical="top"/>
    </xf>
    <xf numFmtId="0" fontId="5" fillId="0" borderId="0" xfId="0" applyFont="1" applyAlignment="1">
      <alignment horizontal="center" vertical="center" wrapText="1"/>
    </xf>
  </cellXfs>
  <cellStyles count="5">
    <cellStyle name="Dziesiętny 2" xfId="3"/>
    <cellStyle name="Normalny" xfId="0" builtinId="0"/>
    <cellStyle name="Walutowy" xfId="1" builtinId="4"/>
    <cellStyle name="Walutowy 2" xfId="2"/>
    <cellStyle name="Walutowy 2 2" xfId="4"/>
  </cellStyles>
  <dxfs count="29">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fgColor indexed="64"/>
          <bgColor rgb="FFFFFF00"/>
        </patternFill>
      </fill>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rgb="FFFFFF00"/>
        </patternFill>
      </fill>
    </dxf>
    <dxf>
      <numFmt numFmtId="165" formatCode="_-* #,##0.00\ [$zł-415]_-;\-* #,##0.00\ [$zł-415]_-;_-* &quot;-&quot;??\ [$zł-415]_-;_-@_-"/>
      <fill>
        <patternFill>
          <fgColor indexed="64"/>
          <bgColor rgb="FFFFFF00"/>
        </patternFill>
      </fill>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fgColor indexed="64"/>
          <bgColor theme="0"/>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5" formatCode="_-* #,##0.00\ [$zł-415]_-;\-* #,##0.00\ [$zł-415]_-;_-* &quot;-&quot;??\ [$zł-415]_-;_-@_-"/>
      <fill>
        <patternFill patternType="none">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Arial"/>
        <scheme val="none"/>
      </font>
      <numFmt numFmtId="165" formatCode="_-* #,##0.00\ [$zł-415]_-;\-* #,##0.00\ [$zł-415]_-;_-* &quot;-&quot;??\ [$zł-415]_-;_-@_-"/>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rial"/>
        <scheme val="none"/>
      </font>
      <fill>
        <patternFill>
          <fgColor indexed="64"/>
          <bgColor theme="0"/>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color theme="1"/>
        <name val="Arial"/>
        <scheme val="none"/>
      </font>
      <fill>
        <patternFill>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FF00FF"/>
      <color rgb="FFFFCC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146873</xdr:rowOff>
    </xdr:from>
    <xdr:to>
      <xdr:col>3</xdr:col>
      <xdr:colOff>2427580</xdr:colOff>
      <xdr:row>1</xdr:row>
      <xdr:rowOff>591599</xdr:rowOff>
    </xdr:to>
    <xdr:pic>
      <xdr:nvPicPr>
        <xdr:cNvPr id="5" name="Obraz 4"/>
        <xdr:cNvPicPr>
          <a:picLocks noChangeAspect="1"/>
        </xdr:cNvPicPr>
      </xdr:nvPicPr>
      <xdr:blipFill>
        <a:blip xmlns:r="http://schemas.openxmlformats.org/officeDocument/2006/relationships" r:embed="rId1"/>
        <a:stretch>
          <a:fillRect/>
        </a:stretch>
      </xdr:blipFill>
      <xdr:spPr>
        <a:xfrm>
          <a:off x="178946" y="608084"/>
          <a:ext cx="7632000" cy="439646"/>
        </a:xfrm>
        <a:prstGeom prst="rect">
          <a:avLst/>
        </a:prstGeom>
      </xdr:spPr>
    </xdr:pic>
    <xdr:clientData/>
  </xdr:twoCellAnchor>
</xdr:wsDr>
</file>

<file path=xl/tables/table1.xml><?xml version="1.0" encoding="utf-8"?>
<table xmlns="http://schemas.openxmlformats.org/spreadsheetml/2006/main" id="1" name="Harmonogram" displayName="Harmonogram" ref="A4:AB120" totalsRowShown="0" headerRowDxfId="28" dataDxfId="27">
  <autoFilter ref="A4:AB120"/>
  <tableColumns count="28">
    <tableColumn id="1" name="Priorytet" dataDxfId="26"/>
    <tableColumn id="12" name="Działanie" dataDxfId="25"/>
    <tableColumn id="27" name="Tytuł naboru" dataDxfId="24"/>
    <tableColumn id="2" name="Typy projektów, które mogą otrzymać dofinansowanie " dataDxfId="23"/>
    <tableColumn id="3" name="Wnioskodawcy " dataDxfId="22"/>
    <tableColumn id="4" name="Data początkowa" dataDxfId="21"/>
    <tableColumn id="5" name="Data końcowa" dataDxfId="20"/>
    <tableColumn id="6" name="Kwota dofinansowania na nabór " dataDxfId="19"/>
    <tableColumn id="25" name="Przeliczenie euro na PLN" dataDxfId="18">
      <calculatedColumnFormula>J5*$K$1</calculatedColumnFormula>
    </tableColumn>
    <tableColumn id="23" name="Kwota dofinansowania na nabór  EURO (UE)" dataDxfId="17"/>
    <tableColumn id="9" name="Budżet Państwa" dataDxfId="16"/>
    <tableColumn id="13" name="Obszar geograficzny" dataDxfId="15"/>
    <tableColumn id="14" name="Instytucja przyjmująca wnioski o dofinansowanie" dataDxfId="14"/>
    <tableColumn id="7" name="Sposób wyboru projektów " dataDxfId="13"/>
    <tableColumn id="8" name="Cel polityki, cel szczegółowy" dataDxfId="12"/>
    <tableColumn id="11" name="Informacje dodatkowe" dataDxfId="11"/>
    <tableColumn id="10" name="Kwota dofinansowania nabór II" dataDxfId="10"/>
    <tableColumn id="26" name="Przeliczenie euro na II nabór" dataDxfId="9">
      <calculatedColumnFormula>S5*$K$1</calculatedColumnFormula>
    </tableColumn>
    <tableColumn id="24" name="Kwota dofinansowania nabór II EURO (UE)" dataDxfId="8"/>
    <tableColumn id="15" name="Termin II naboru" dataDxfId="7"/>
    <tableColumn id="16" name="Kwota dofinansowania nabór III" dataDxfId="6"/>
    <tableColumn id="29" name="Przeliczenie euro na III nabór"/>
    <tableColumn id="22" name="Kwota dofinansowania nabór III EURO (UE)" dataDxfId="5"/>
    <tableColumn id="17" name="Termin III naboru" dataDxfId="4"/>
    <tableColumn id="18" name="Kwota dofinansowania nabór IV" dataDxfId="3"/>
    <tableColumn id="19" name="Termin IV naboru" dataDxfId="2"/>
    <tableColumn id="20" name="Kwota dofinansowania nabór  V/VI/VII" dataDxfId="1"/>
    <tableColumn id="21" name="Termin V/VI/VII naboru"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8"/>
  <sheetViews>
    <sheetView tabSelected="1" view="pageBreakPreview" zoomScale="70" zoomScaleNormal="50" zoomScaleSheetLayoutView="70" workbookViewId="0">
      <pane xSplit="1" ySplit="4" topLeftCell="O118" activePane="bottomRight" state="frozen"/>
      <selection pane="topRight" activeCell="B1" sqref="B1"/>
      <selection pane="bottomLeft" activeCell="A5" sqref="A5"/>
      <selection pane="bottomRight" activeCell="AC1" sqref="AC1:AC1048576"/>
    </sheetView>
  </sheetViews>
  <sheetFormatPr defaultRowHeight="15" x14ac:dyDescent="0.25"/>
  <cols>
    <col min="1" max="1" width="21.5703125" style="3" customWidth="1"/>
    <col min="2" max="2" width="24.85546875" style="3" customWidth="1"/>
    <col min="3" max="3" width="32" style="3" customWidth="1"/>
    <col min="4" max="4" width="38.7109375" style="3" customWidth="1"/>
    <col min="5" max="5" width="53.140625" style="3" customWidth="1"/>
    <col min="6" max="6" width="22.5703125" style="34" customWidth="1"/>
    <col min="7" max="7" width="20.5703125" style="34" customWidth="1"/>
    <col min="8" max="8" width="23" style="39" customWidth="1"/>
    <col min="9" max="9" width="23.140625" style="56" hidden="1" customWidth="1"/>
    <col min="10" max="10" width="27.42578125" style="56" hidden="1" customWidth="1"/>
    <col min="11" max="11" width="24.28515625" style="123" customWidth="1"/>
    <col min="12" max="12" width="17" style="3" customWidth="1"/>
    <col min="13" max="13" width="22.28515625" style="3" customWidth="1"/>
    <col min="14" max="14" width="18.85546875" style="3" customWidth="1"/>
    <col min="15" max="15" width="28" style="3" customWidth="1"/>
    <col min="16" max="16" width="92.85546875" style="3" customWidth="1"/>
    <col min="17" max="17" width="27" style="14" customWidth="1"/>
    <col min="18" max="18" width="27" style="60" hidden="1" customWidth="1"/>
    <col min="19" max="19" width="27" style="69" hidden="1" customWidth="1"/>
    <col min="20" max="20" width="21.85546875" style="11" customWidth="1"/>
    <col min="21" max="21" width="24" style="14" customWidth="1"/>
    <col min="22" max="22" width="27" style="60" hidden="1" customWidth="1"/>
    <col min="23" max="23" width="21.28515625" style="76" hidden="1" customWidth="1"/>
    <col min="24" max="24" width="20.140625" style="11" customWidth="1"/>
    <col min="25" max="25" width="23.85546875" style="14" customWidth="1"/>
    <col min="26" max="26" width="19.5703125" style="11" customWidth="1"/>
    <col min="27" max="27" width="23" style="14" customWidth="1"/>
    <col min="28" max="28" width="17.42578125" style="11" customWidth="1"/>
  </cols>
  <sheetData>
    <row r="1" spans="1:28" ht="26.25" customHeight="1" x14ac:dyDescent="0.25">
      <c r="A1" s="2" t="s">
        <v>10</v>
      </c>
      <c r="I1"/>
      <c r="J1"/>
      <c r="K1" s="121">
        <v>4.3099999999999996</v>
      </c>
      <c r="L1" s="18"/>
      <c r="P1"/>
      <c r="R1"/>
      <c r="S1"/>
      <c r="V1"/>
      <c r="W1"/>
      <c r="Z1" s="144"/>
      <c r="AA1" s="144"/>
      <c r="AB1" s="144"/>
    </row>
    <row r="2" spans="1:28" s="1" customFormat="1" ht="54.6" customHeight="1" x14ac:dyDescent="0.25">
      <c r="A2" s="4"/>
      <c r="B2" s="5"/>
      <c r="C2" s="5"/>
      <c r="D2" s="5"/>
      <c r="E2" s="5"/>
      <c r="F2"/>
      <c r="G2"/>
      <c r="H2"/>
      <c r="I2"/>
      <c r="J2" s="105"/>
      <c r="K2" s="40"/>
      <c r="L2" s="5"/>
      <c r="M2" s="5"/>
      <c r="N2" s="5"/>
      <c r="O2" s="17" t="s">
        <v>503</v>
      </c>
      <c r="P2" s="53"/>
      <c r="Q2" s="51"/>
      <c r="R2"/>
      <c r="S2"/>
      <c r="T2" s="12"/>
      <c r="U2" s="7"/>
      <c r="V2"/>
      <c r="W2"/>
      <c r="X2" s="54"/>
      <c r="Y2" s="7"/>
      <c r="Z2" s="144"/>
      <c r="AA2" s="144"/>
      <c r="AB2" s="144"/>
    </row>
    <row r="3" spans="1:28" s="86" customFormat="1" ht="17.25" customHeight="1" x14ac:dyDescent="0.25">
      <c r="A3" s="80" t="s">
        <v>341</v>
      </c>
      <c r="B3" s="80"/>
      <c r="C3" s="80"/>
      <c r="D3" s="80"/>
      <c r="E3" s="80"/>
      <c r="F3" s="81"/>
      <c r="G3" s="81"/>
      <c r="H3" s="82"/>
      <c r="I3" s="83"/>
      <c r="J3" s="82"/>
      <c r="K3" s="82"/>
      <c r="L3" s="80"/>
      <c r="M3" s="80"/>
      <c r="N3" s="80"/>
      <c r="O3" s="80"/>
      <c r="P3" s="84"/>
      <c r="Q3" s="85"/>
      <c r="R3" s="83"/>
      <c r="T3" s="87"/>
      <c r="U3" s="85"/>
      <c r="V3" s="83"/>
      <c r="W3" s="88"/>
      <c r="X3" s="88"/>
      <c r="Y3" s="85"/>
      <c r="Z3" s="89"/>
      <c r="AA3" s="90"/>
      <c r="AB3" s="89"/>
    </row>
    <row r="4" spans="1:28" s="16" customFormat="1" ht="71.25" customHeight="1" x14ac:dyDescent="0.25">
      <c r="A4" s="6" t="s">
        <v>6</v>
      </c>
      <c r="B4" s="6" t="s">
        <v>7</v>
      </c>
      <c r="C4" s="6" t="s">
        <v>289</v>
      </c>
      <c r="D4" s="6" t="s">
        <v>2</v>
      </c>
      <c r="E4" s="6" t="s">
        <v>3</v>
      </c>
      <c r="F4" s="6" t="s">
        <v>4</v>
      </c>
      <c r="G4" s="6" t="s">
        <v>5</v>
      </c>
      <c r="H4" s="6" t="s">
        <v>138</v>
      </c>
      <c r="I4" s="98" t="s">
        <v>376</v>
      </c>
      <c r="J4" s="98" t="s">
        <v>139</v>
      </c>
      <c r="K4" s="35" t="s">
        <v>15</v>
      </c>
      <c r="L4" s="6" t="s">
        <v>0</v>
      </c>
      <c r="M4" s="6" t="s">
        <v>9</v>
      </c>
      <c r="N4" s="6" t="s">
        <v>8</v>
      </c>
      <c r="O4" s="6" t="s">
        <v>51</v>
      </c>
      <c r="P4" s="6" t="s">
        <v>1</v>
      </c>
      <c r="Q4" s="6" t="s">
        <v>114</v>
      </c>
      <c r="R4" s="98" t="s">
        <v>379</v>
      </c>
      <c r="S4" s="98" t="s">
        <v>122</v>
      </c>
      <c r="T4" s="6" t="s">
        <v>484</v>
      </c>
      <c r="U4" s="6" t="s">
        <v>115</v>
      </c>
      <c r="V4" s="98" t="s">
        <v>380</v>
      </c>
      <c r="W4" s="6" t="s">
        <v>123</v>
      </c>
      <c r="X4" s="6" t="s">
        <v>485</v>
      </c>
      <c r="Y4" s="6" t="s">
        <v>116</v>
      </c>
      <c r="Z4" s="6" t="s">
        <v>486</v>
      </c>
      <c r="AA4" s="6" t="s">
        <v>117</v>
      </c>
      <c r="AB4" s="6" t="s">
        <v>487</v>
      </c>
    </row>
    <row r="5" spans="1:28" s="8" customFormat="1" ht="115.5" customHeight="1" x14ac:dyDescent="0.25">
      <c r="A5" s="19" t="s">
        <v>11</v>
      </c>
      <c r="B5" s="19" t="s">
        <v>12</v>
      </c>
      <c r="C5" s="19"/>
      <c r="D5" s="19" t="s">
        <v>167</v>
      </c>
      <c r="E5" s="19" t="s">
        <v>133</v>
      </c>
      <c r="F5" s="27" t="s">
        <v>389</v>
      </c>
      <c r="G5" s="27" t="s">
        <v>386</v>
      </c>
      <c r="H5" s="65">
        <v>43099999.999999993</v>
      </c>
      <c r="I5" s="25">
        <f t="shared" ref="I5:I46" si="0">J5*$K$1</f>
        <v>43099999.999999993</v>
      </c>
      <c r="J5" s="129">
        <v>10000000</v>
      </c>
      <c r="K5" s="23" t="s">
        <v>119</v>
      </c>
      <c r="L5" s="19" t="s">
        <v>135</v>
      </c>
      <c r="M5" s="19" t="s">
        <v>93</v>
      </c>
      <c r="N5" s="22" t="s">
        <v>89</v>
      </c>
      <c r="O5" s="19" t="s">
        <v>60</v>
      </c>
      <c r="P5" s="19" t="s">
        <v>94</v>
      </c>
      <c r="Q5" s="25" t="s">
        <v>163</v>
      </c>
      <c r="R5" s="57"/>
      <c r="S5" s="70" t="s">
        <v>163</v>
      </c>
      <c r="T5" s="37" t="s">
        <v>163</v>
      </c>
      <c r="U5" s="24" t="s">
        <v>95</v>
      </c>
      <c r="V5" s="99">
        <f>W5*$K$1</f>
        <v>0</v>
      </c>
      <c r="W5" s="70"/>
      <c r="X5" s="24" t="s">
        <v>95</v>
      </c>
      <c r="Y5" s="24" t="s">
        <v>95</v>
      </c>
      <c r="Z5" s="24" t="s">
        <v>95</v>
      </c>
      <c r="AA5" s="26" t="s">
        <v>95</v>
      </c>
      <c r="AB5" s="26" t="s">
        <v>95</v>
      </c>
    </row>
    <row r="6" spans="1:28" s="52" customFormat="1" ht="92.25" customHeight="1" x14ac:dyDescent="0.25">
      <c r="A6" s="19" t="s">
        <v>11</v>
      </c>
      <c r="B6" s="19" t="s">
        <v>13</v>
      </c>
      <c r="C6" s="19"/>
      <c r="D6" s="19" t="s">
        <v>166</v>
      </c>
      <c r="E6" s="19" t="s">
        <v>106</v>
      </c>
      <c r="F6" s="37" t="s">
        <v>417</v>
      </c>
      <c r="G6" s="37" t="s">
        <v>419</v>
      </c>
      <c r="H6" s="65">
        <v>6464999.9999999991</v>
      </c>
      <c r="I6" s="25">
        <f t="shared" si="0"/>
        <v>6464999.9999999991</v>
      </c>
      <c r="J6" s="129">
        <v>1500000</v>
      </c>
      <c r="K6" s="23" t="s">
        <v>119</v>
      </c>
      <c r="L6" s="19" t="s">
        <v>135</v>
      </c>
      <c r="M6" s="19" t="s">
        <v>93</v>
      </c>
      <c r="N6" s="22" t="s">
        <v>89</v>
      </c>
      <c r="O6" s="19" t="s">
        <v>60</v>
      </c>
      <c r="P6" s="19" t="s">
        <v>94</v>
      </c>
      <c r="Q6" s="25" t="s">
        <v>163</v>
      </c>
      <c r="R6" s="57" t="s">
        <v>163</v>
      </c>
      <c r="S6" s="70"/>
      <c r="T6" s="24" t="s">
        <v>163</v>
      </c>
      <c r="U6" s="25">
        <v>3644587.7199999997</v>
      </c>
      <c r="V6" s="57">
        <f>W6*$K$1</f>
        <v>3644587.7199999997</v>
      </c>
      <c r="W6" s="70">
        <v>845612</v>
      </c>
      <c r="X6" s="24" t="s">
        <v>96</v>
      </c>
      <c r="Y6" s="29" t="s">
        <v>95</v>
      </c>
      <c r="Z6" s="29" t="s">
        <v>95</v>
      </c>
      <c r="AA6" s="26" t="s">
        <v>95</v>
      </c>
      <c r="AB6" s="26" t="s">
        <v>95</v>
      </c>
    </row>
    <row r="7" spans="1:28" s="8" customFormat="1" ht="115.5" customHeight="1" x14ac:dyDescent="0.25">
      <c r="A7" s="19" t="s">
        <v>11</v>
      </c>
      <c r="B7" s="19" t="s">
        <v>14</v>
      </c>
      <c r="C7" s="19" t="s">
        <v>290</v>
      </c>
      <c r="D7" s="19" t="s">
        <v>102</v>
      </c>
      <c r="E7" s="19" t="s">
        <v>107</v>
      </c>
      <c r="F7" s="37" t="s">
        <v>98</v>
      </c>
      <c r="G7" s="37" t="s">
        <v>98</v>
      </c>
      <c r="H7" s="65">
        <v>8620000</v>
      </c>
      <c r="I7" s="25">
        <f t="shared" si="0"/>
        <v>8620000</v>
      </c>
      <c r="J7" s="129">
        <v>2000000</v>
      </c>
      <c r="K7" s="23" t="s">
        <v>119</v>
      </c>
      <c r="L7" s="19" t="s">
        <v>135</v>
      </c>
      <c r="M7" s="19" t="s">
        <v>93</v>
      </c>
      <c r="N7" s="22" t="s">
        <v>92</v>
      </c>
      <c r="O7" s="19" t="s">
        <v>60</v>
      </c>
      <c r="P7" s="19" t="s">
        <v>94</v>
      </c>
      <c r="Q7" s="102" t="s">
        <v>163</v>
      </c>
      <c r="R7" s="58" t="s">
        <v>163</v>
      </c>
      <c r="S7" s="71" t="s">
        <v>163</v>
      </c>
      <c r="T7" s="21" t="s">
        <v>163</v>
      </c>
      <c r="U7" s="26" t="s">
        <v>95</v>
      </c>
      <c r="V7" s="57">
        <f t="shared" ref="V7:V49" si="1">W7*$K$1</f>
        <v>0</v>
      </c>
      <c r="W7" s="75"/>
      <c r="X7" s="26" t="s">
        <v>95</v>
      </c>
      <c r="Y7" s="26" t="s">
        <v>95</v>
      </c>
      <c r="Z7" s="26" t="s">
        <v>95</v>
      </c>
      <c r="AA7" s="26" t="s">
        <v>95</v>
      </c>
      <c r="AB7" s="26" t="s">
        <v>95</v>
      </c>
    </row>
    <row r="8" spans="1:28" s="8" customFormat="1" ht="122.25" customHeight="1" x14ac:dyDescent="0.25">
      <c r="A8" s="19" t="s">
        <v>11</v>
      </c>
      <c r="B8" s="19" t="s">
        <v>14</v>
      </c>
      <c r="C8" s="19" t="s">
        <v>291</v>
      </c>
      <c r="D8" s="19" t="s">
        <v>239</v>
      </c>
      <c r="E8" s="19" t="s">
        <v>168</v>
      </c>
      <c r="F8" s="36" t="s">
        <v>125</v>
      </c>
      <c r="G8" s="36" t="s">
        <v>125</v>
      </c>
      <c r="H8" s="65">
        <v>6261210.2699999996</v>
      </c>
      <c r="I8" s="25">
        <f t="shared" si="0"/>
        <v>6261210.2699999996</v>
      </c>
      <c r="J8" s="129">
        <v>1452717</v>
      </c>
      <c r="K8" s="23" t="s">
        <v>119</v>
      </c>
      <c r="L8" s="19" t="s">
        <v>135</v>
      </c>
      <c r="M8" s="19" t="s">
        <v>93</v>
      </c>
      <c r="N8" s="22" t="s">
        <v>92</v>
      </c>
      <c r="O8" s="19" t="s">
        <v>60</v>
      </c>
      <c r="P8" s="19" t="s">
        <v>94</v>
      </c>
      <c r="Q8" s="65" t="s">
        <v>163</v>
      </c>
      <c r="R8" s="57"/>
      <c r="S8" s="71" t="s">
        <v>163</v>
      </c>
      <c r="T8" s="24" t="s">
        <v>163</v>
      </c>
      <c r="U8" s="26" t="s">
        <v>95</v>
      </c>
      <c r="V8" s="57">
        <f t="shared" si="1"/>
        <v>0</v>
      </c>
      <c r="W8" s="75"/>
      <c r="X8" s="26" t="s">
        <v>95</v>
      </c>
      <c r="Y8" s="26" t="s">
        <v>95</v>
      </c>
      <c r="Z8" s="26" t="s">
        <v>95</v>
      </c>
      <c r="AA8" s="26" t="s">
        <v>95</v>
      </c>
      <c r="AB8" s="26" t="s">
        <v>95</v>
      </c>
    </row>
    <row r="9" spans="1:28" s="52" customFormat="1" ht="94.5" customHeight="1" x14ac:dyDescent="0.25">
      <c r="A9" s="19" t="s">
        <v>11</v>
      </c>
      <c r="B9" s="19" t="s">
        <v>16</v>
      </c>
      <c r="C9" s="19" t="s">
        <v>338</v>
      </c>
      <c r="D9" s="19" t="s">
        <v>146</v>
      </c>
      <c r="E9" s="19" t="s">
        <v>108</v>
      </c>
      <c r="F9" s="68" t="s">
        <v>387</v>
      </c>
      <c r="G9" s="68" t="s">
        <v>387</v>
      </c>
      <c r="H9" s="65">
        <v>26071517.559999999</v>
      </c>
      <c r="I9" s="25">
        <f t="shared" si="0"/>
        <v>26071517.559999999</v>
      </c>
      <c r="J9" s="129">
        <f>6844076-795000</f>
        <v>6049076</v>
      </c>
      <c r="K9" s="23" t="s">
        <v>119</v>
      </c>
      <c r="L9" s="19" t="s">
        <v>135</v>
      </c>
      <c r="M9" s="19" t="s">
        <v>90</v>
      </c>
      <c r="N9" s="22" t="s">
        <v>92</v>
      </c>
      <c r="O9" s="19" t="s">
        <v>61</v>
      </c>
      <c r="P9" s="19" t="s">
        <v>94</v>
      </c>
      <c r="Q9" s="24" t="s">
        <v>95</v>
      </c>
      <c r="R9" s="61">
        <f t="shared" ref="R9:R24" si="2">S9*$K$1</f>
        <v>0</v>
      </c>
      <c r="S9" s="70"/>
      <c r="T9" s="24" t="s">
        <v>95</v>
      </c>
      <c r="U9" s="24" t="s">
        <v>95</v>
      </c>
      <c r="V9" s="57">
        <f t="shared" si="1"/>
        <v>0</v>
      </c>
      <c r="W9" s="78"/>
      <c r="X9" s="24" t="s">
        <v>95</v>
      </c>
      <c r="Y9" s="24" t="s">
        <v>95</v>
      </c>
      <c r="Z9" s="24" t="s">
        <v>95</v>
      </c>
      <c r="AA9" s="26" t="s">
        <v>95</v>
      </c>
      <c r="AB9" s="26" t="s">
        <v>95</v>
      </c>
    </row>
    <row r="10" spans="1:28" s="52" customFormat="1" ht="111" customHeight="1" x14ac:dyDescent="0.25">
      <c r="A10" s="30" t="s">
        <v>11</v>
      </c>
      <c r="B10" s="30" t="s">
        <v>16</v>
      </c>
      <c r="C10" s="101" t="s">
        <v>401</v>
      </c>
      <c r="D10" s="30" t="s">
        <v>400</v>
      </c>
      <c r="E10" s="30" t="s">
        <v>108</v>
      </c>
      <c r="F10" s="68" t="s">
        <v>389</v>
      </c>
      <c r="G10" s="67" t="s">
        <v>386</v>
      </c>
      <c r="H10" s="92">
        <v>16345360.369999999</v>
      </c>
      <c r="I10" s="25">
        <f>J10*$K$1</f>
        <v>16345360.369999999</v>
      </c>
      <c r="J10" s="129">
        <v>3792427</v>
      </c>
      <c r="K10" s="23" t="s">
        <v>119</v>
      </c>
      <c r="L10" s="19" t="s">
        <v>135</v>
      </c>
      <c r="M10" s="19" t="s">
        <v>90</v>
      </c>
      <c r="N10" s="22" t="s">
        <v>89</v>
      </c>
      <c r="O10" s="19" t="s">
        <v>61</v>
      </c>
      <c r="P10" s="19" t="s">
        <v>94</v>
      </c>
      <c r="Q10" s="24" t="s">
        <v>95</v>
      </c>
      <c r="R10" s="61">
        <f>S10*$K$1</f>
        <v>0</v>
      </c>
      <c r="S10" s="70"/>
      <c r="T10" s="24" t="s">
        <v>95</v>
      </c>
      <c r="U10" s="24" t="s">
        <v>95</v>
      </c>
      <c r="V10" s="57"/>
      <c r="W10" s="77"/>
      <c r="X10" s="24" t="s">
        <v>95</v>
      </c>
      <c r="Y10" s="24" t="s">
        <v>95</v>
      </c>
      <c r="Z10" s="24" t="s">
        <v>95</v>
      </c>
      <c r="AA10" s="26" t="s">
        <v>95</v>
      </c>
      <c r="AB10" s="26" t="s">
        <v>95</v>
      </c>
    </row>
    <row r="11" spans="1:28" s="8" customFormat="1" ht="108.75" customHeight="1" x14ac:dyDescent="0.25">
      <c r="A11" s="19" t="s">
        <v>11</v>
      </c>
      <c r="B11" s="19" t="s">
        <v>17</v>
      </c>
      <c r="C11" s="19"/>
      <c r="D11" s="19" t="s">
        <v>161</v>
      </c>
      <c r="E11" s="19" t="s">
        <v>108</v>
      </c>
      <c r="F11" s="37" t="s">
        <v>96</v>
      </c>
      <c r="G11" s="37" t="s">
        <v>96</v>
      </c>
      <c r="H11" s="65">
        <v>107849129.99999999</v>
      </c>
      <c r="I11" s="25">
        <f>J11*$K$1</f>
        <v>107849129.99999999</v>
      </c>
      <c r="J11" s="129">
        <v>25023000</v>
      </c>
      <c r="K11" s="23" t="s">
        <v>119</v>
      </c>
      <c r="L11" s="19" t="s">
        <v>135</v>
      </c>
      <c r="M11" s="19" t="s">
        <v>90</v>
      </c>
      <c r="N11" s="22" t="s">
        <v>92</v>
      </c>
      <c r="O11" s="19" t="s">
        <v>61</v>
      </c>
      <c r="P11" s="19" t="s">
        <v>94</v>
      </c>
      <c r="Q11" s="26" t="s">
        <v>95</v>
      </c>
      <c r="R11" s="57"/>
      <c r="S11" s="70"/>
      <c r="T11" s="26" t="s">
        <v>95</v>
      </c>
      <c r="U11" s="26" t="s">
        <v>95</v>
      </c>
      <c r="V11" s="57">
        <f t="shared" si="1"/>
        <v>0</v>
      </c>
      <c r="W11" s="75"/>
      <c r="X11" s="26" t="s">
        <v>95</v>
      </c>
      <c r="Y11" s="26" t="s">
        <v>95</v>
      </c>
      <c r="Z11" s="24" t="s">
        <v>95</v>
      </c>
      <c r="AA11" s="26" t="s">
        <v>95</v>
      </c>
      <c r="AB11" s="26" t="s">
        <v>95</v>
      </c>
    </row>
    <row r="12" spans="1:28" s="8" customFormat="1" ht="99.75" customHeight="1" x14ac:dyDescent="0.25">
      <c r="A12" s="19" t="s">
        <v>11</v>
      </c>
      <c r="B12" s="19" t="s">
        <v>255</v>
      </c>
      <c r="C12" s="30" t="s">
        <v>292</v>
      </c>
      <c r="D12" s="30" t="s">
        <v>169</v>
      </c>
      <c r="E12" s="19" t="s">
        <v>170</v>
      </c>
      <c r="F12" s="27" t="s">
        <v>388</v>
      </c>
      <c r="G12" s="27" t="s">
        <v>415</v>
      </c>
      <c r="H12" s="65">
        <v>14445637.359999999</v>
      </c>
      <c r="I12" s="25">
        <f t="shared" si="0"/>
        <v>14445637.359999999</v>
      </c>
      <c r="J12" s="130">
        <v>3351656</v>
      </c>
      <c r="K12" s="23" t="s">
        <v>119</v>
      </c>
      <c r="L12" s="19" t="s">
        <v>135</v>
      </c>
      <c r="M12" s="19" t="s">
        <v>93</v>
      </c>
      <c r="N12" s="22" t="s">
        <v>89</v>
      </c>
      <c r="O12" s="19" t="s">
        <v>62</v>
      </c>
      <c r="P12" s="19" t="s">
        <v>95</v>
      </c>
      <c r="Q12" s="26" t="s">
        <v>95</v>
      </c>
      <c r="R12" s="57">
        <f t="shared" si="2"/>
        <v>0</v>
      </c>
      <c r="S12" s="74"/>
      <c r="T12" s="26" t="s">
        <v>95</v>
      </c>
      <c r="U12" s="26" t="s">
        <v>95</v>
      </c>
      <c r="V12" s="57">
        <f t="shared" si="1"/>
        <v>0</v>
      </c>
      <c r="W12" s="74"/>
      <c r="X12" s="26" t="s">
        <v>95</v>
      </c>
      <c r="Y12" s="26" t="s">
        <v>95</v>
      </c>
      <c r="Z12" s="26" t="s">
        <v>95</v>
      </c>
      <c r="AA12" s="26" t="s">
        <v>95</v>
      </c>
      <c r="AB12" s="26" t="s">
        <v>95</v>
      </c>
    </row>
    <row r="13" spans="1:28" s="8" customFormat="1" ht="87.75" customHeight="1" x14ac:dyDescent="0.25">
      <c r="A13" s="19" t="s">
        <v>11</v>
      </c>
      <c r="B13" s="19" t="s">
        <v>256</v>
      </c>
      <c r="C13" s="19"/>
      <c r="D13" s="19" t="s">
        <v>171</v>
      </c>
      <c r="E13" s="19" t="s">
        <v>106</v>
      </c>
      <c r="F13" s="37" t="s">
        <v>386</v>
      </c>
      <c r="G13" s="27" t="s">
        <v>388</v>
      </c>
      <c r="H13" s="65">
        <v>21549999.999999996</v>
      </c>
      <c r="I13" s="25">
        <f t="shared" si="0"/>
        <v>21549999.999999996</v>
      </c>
      <c r="J13" s="130">
        <v>5000000</v>
      </c>
      <c r="K13" s="23" t="s">
        <v>119</v>
      </c>
      <c r="L13" s="19" t="s">
        <v>135</v>
      </c>
      <c r="M13" s="19" t="s">
        <v>93</v>
      </c>
      <c r="N13" s="22" t="s">
        <v>89</v>
      </c>
      <c r="O13" s="19" t="s">
        <v>62</v>
      </c>
      <c r="P13" s="19" t="s">
        <v>95</v>
      </c>
      <c r="Q13" s="24" t="s">
        <v>95</v>
      </c>
      <c r="R13" s="57">
        <f t="shared" si="2"/>
        <v>0</v>
      </c>
      <c r="S13" s="73"/>
      <c r="T13" s="24" t="s">
        <v>95</v>
      </c>
      <c r="U13" s="24" t="s">
        <v>95</v>
      </c>
      <c r="V13" s="57">
        <f t="shared" si="1"/>
        <v>0</v>
      </c>
      <c r="W13" s="75"/>
      <c r="X13" s="24" t="s">
        <v>95</v>
      </c>
      <c r="Y13" s="24" t="s">
        <v>95</v>
      </c>
      <c r="Z13" s="24" t="s">
        <v>95</v>
      </c>
      <c r="AA13" s="26" t="s">
        <v>95</v>
      </c>
      <c r="AB13" s="26" t="s">
        <v>95</v>
      </c>
    </row>
    <row r="14" spans="1:28" s="55" customFormat="1" ht="117" customHeight="1" x14ac:dyDescent="0.25">
      <c r="A14" s="19" t="s">
        <v>11</v>
      </c>
      <c r="B14" s="19" t="s">
        <v>18</v>
      </c>
      <c r="C14" s="19" t="s">
        <v>337</v>
      </c>
      <c r="D14" s="19" t="s">
        <v>404</v>
      </c>
      <c r="E14" s="19" t="s">
        <v>172</v>
      </c>
      <c r="F14" s="27" t="s">
        <v>490</v>
      </c>
      <c r="G14" s="37" t="s">
        <v>491</v>
      </c>
      <c r="H14" s="65">
        <v>76287000</v>
      </c>
      <c r="I14" s="25">
        <f t="shared" si="0"/>
        <v>76287000</v>
      </c>
      <c r="J14" s="129">
        <v>17700000</v>
      </c>
      <c r="K14" s="23" t="s">
        <v>119</v>
      </c>
      <c r="L14" s="19" t="s">
        <v>135</v>
      </c>
      <c r="M14" s="19" t="s">
        <v>93</v>
      </c>
      <c r="N14" s="22" t="s">
        <v>89</v>
      </c>
      <c r="O14" s="19" t="s">
        <v>62</v>
      </c>
      <c r="P14" s="19" t="s">
        <v>95</v>
      </c>
      <c r="Q14" s="24" t="s">
        <v>95</v>
      </c>
      <c r="R14" s="57">
        <f t="shared" si="2"/>
        <v>0</v>
      </c>
      <c r="S14" s="73"/>
      <c r="T14" s="24" t="s">
        <v>95</v>
      </c>
      <c r="U14" s="24" t="s">
        <v>95</v>
      </c>
      <c r="V14" s="57">
        <f t="shared" si="1"/>
        <v>0</v>
      </c>
      <c r="W14" s="75"/>
      <c r="X14" s="24" t="s">
        <v>95</v>
      </c>
      <c r="Y14" s="24" t="s">
        <v>95</v>
      </c>
      <c r="Z14" s="24" t="s">
        <v>95</v>
      </c>
      <c r="AA14" s="26" t="s">
        <v>95</v>
      </c>
      <c r="AB14" s="26" t="s">
        <v>95</v>
      </c>
    </row>
    <row r="15" spans="1:28" s="8" customFormat="1" ht="102.75" customHeight="1" x14ac:dyDescent="0.25">
      <c r="A15" s="19" t="s">
        <v>19</v>
      </c>
      <c r="B15" s="19" t="s">
        <v>20</v>
      </c>
      <c r="C15" s="19" t="s">
        <v>293</v>
      </c>
      <c r="D15" s="19" t="s">
        <v>173</v>
      </c>
      <c r="E15" s="19" t="s">
        <v>108</v>
      </c>
      <c r="F15" s="27" t="s">
        <v>422</v>
      </c>
      <c r="G15" s="37" t="s">
        <v>423</v>
      </c>
      <c r="H15" s="65">
        <v>68960000</v>
      </c>
      <c r="I15" s="25">
        <f t="shared" si="0"/>
        <v>68960000</v>
      </c>
      <c r="J15" s="130">
        <v>16000000</v>
      </c>
      <c r="K15" s="23" t="s">
        <v>119</v>
      </c>
      <c r="L15" s="19" t="s">
        <v>135</v>
      </c>
      <c r="M15" s="19" t="s">
        <v>90</v>
      </c>
      <c r="N15" s="22" t="s">
        <v>89</v>
      </c>
      <c r="O15" s="19" t="s">
        <v>63</v>
      </c>
      <c r="P15" s="19" t="s">
        <v>94</v>
      </c>
      <c r="Q15" s="29" t="s">
        <v>163</v>
      </c>
      <c r="R15" s="57" t="s">
        <v>163</v>
      </c>
      <c r="S15" s="70" t="s">
        <v>163</v>
      </c>
      <c r="T15" s="37" t="s">
        <v>163</v>
      </c>
      <c r="U15" s="24" t="s">
        <v>95</v>
      </c>
      <c r="V15" s="57">
        <f t="shared" si="1"/>
        <v>0</v>
      </c>
      <c r="W15" s="70"/>
      <c r="X15" s="24" t="s">
        <v>95</v>
      </c>
      <c r="Y15" s="24" t="s">
        <v>95</v>
      </c>
      <c r="Z15" s="24" t="s">
        <v>95</v>
      </c>
      <c r="AA15" s="26" t="s">
        <v>95</v>
      </c>
      <c r="AB15" s="26" t="s">
        <v>95</v>
      </c>
    </row>
    <row r="16" spans="1:28" s="8" customFormat="1" ht="105.75" customHeight="1" x14ac:dyDescent="0.25">
      <c r="A16" s="19" t="s">
        <v>19</v>
      </c>
      <c r="B16" s="19" t="s">
        <v>257</v>
      </c>
      <c r="C16" s="19"/>
      <c r="D16" s="19" t="s">
        <v>23</v>
      </c>
      <c r="E16" s="19" t="s">
        <v>108</v>
      </c>
      <c r="F16" s="37" t="s">
        <v>424</v>
      </c>
      <c r="G16" s="37" t="s">
        <v>425</v>
      </c>
      <c r="H16" s="65">
        <v>25859999.999999996</v>
      </c>
      <c r="I16" s="25">
        <f t="shared" si="0"/>
        <v>25859999.999999996</v>
      </c>
      <c r="J16" s="130">
        <v>6000000</v>
      </c>
      <c r="K16" s="23" t="s">
        <v>119</v>
      </c>
      <c r="L16" s="19" t="s">
        <v>135</v>
      </c>
      <c r="M16" s="19" t="s">
        <v>90</v>
      </c>
      <c r="N16" s="22" t="s">
        <v>89</v>
      </c>
      <c r="O16" s="19" t="s">
        <v>63</v>
      </c>
      <c r="P16" s="19" t="s">
        <v>94</v>
      </c>
      <c r="Q16" s="24" t="s">
        <v>95</v>
      </c>
      <c r="R16" s="57">
        <f t="shared" si="2"/>
        <v>0</v>
      </c>
      <c r="S16" s="70"/>
      <c r="T16" s="24" t="s">
        <v>95</v>
      </c>
      <c r="U16" s="24" t="s">
        <v>95</v>
      </c>
      <c r="V16" s="57">
        <f t="shared" si="1"/>
        <v>0</v>
      </c>
      <c r="W16" s="70"/>
      <c r="X16" s="24" t="s">
        <v>95</v>
      </c>
      <c r="Y16" s="24" t="s">
        <v>95</v>
      </c>
      <c r="Z16" s="24" t="s">
        <v>95</v>
      </c>
      <c r="AA16" s="26" t="s">
        <v>95</v>
      </c>
      <c r="AB16" s="26" t="s">
        <v>95</v>
      </c>
    </row>
    <row r="17" spans="1:28" s="8" customFormat="1" ht="113.25" customHeight="1" x14ac:dyDescent="0.25">
      <c r="A17" s="19" t="s">
        <v>19</v>
      </c>
      <c r="B17" s="19" t="s">
        <v>21</v>
      </c>
      <c r="C17" s="19" t="s">
        <v>294</v>
      </c>
      <c r="D17" s="19" t="s">
        <v>199</v>
      </c>
      <c r="E17" s="19" t="s">
        <v>108</v>
      </c>
      <c r="F17" s="37" t="s">
        <v>478</v>
      </c>
      <c r="G17" s="37" t="s">
        <v>496</v>
      </c>
      <c r="H17" s="65">
        <v>14963156.299999999</v>
      </c>
      <c r="I17" s="25">
        <f t="shared" si="0"/>
        <v>14963156.299999999</v>
      </c>
      <c r="J17" s="129">
        <v>3471730</v>
      </c>
      <c r="K17" s="23" t="s">
        <v>119</v>
      </c>
      <c r="L17" s="19" t="s">
        <v>135</v>
      </c>
      <c r="M17" s="19" t="s">
        <v>90</v>
      </c>
      <c r="N17" s="22" t="s">
        <v>89</v>
      </c>
      <c r="O17" s="19" t="s">
        <v>63</v>
      </c>
      <c r="P17" s="19" t="s">
        <v>94</v>
      </c>
      <c r="Q17" s="46" t="s">
        <v>163</v>
      </c>
      <c r="R17" s="57"/>
      <c r="S17" s="70"/>
      <c r="T17" s="24" t="s">
        <v>163</v>
      </c>
      <c r="U17" s="24" t="s">
        <v>95</v>
      </c>
      <c r="V17" s="57">
        <f t="shared" si="1"/>
        <v>0</v>
      </c>
      <c r="W17" s="70"/>
      <c r="X17" s="24" t="s">
        <v>95</v>
      </c>
      <c r="Y17" s="24" t="s">
        <v>95</v>
      </c>
      <c r="Z17" s="24" t="s">
        <v>95</v>
      </c>
      <c r="AA17" s="26" t="s">
        <v>95</v>
      </c>
      <c r="AB17" s="26" t="s">
        <v>95</v>
      </c>
    </row>
    <row r="18" spans="1:28" s="8" customFormat="1" ht="123" customHeight="1" x14ac:dyDescent="0.25">
      <c r="A18" s="19" t="s">
        <v>19</v>
      </c>
      <c r="B18" s="19" t="s">
        <v>21</v>
      </c>
      <c r="C18" s="101" t="s">
        <v>396</v>
      </c>
      <c r="D18" s="19" t="s">
        <v>395</v>
      </c>
      <c r="E18" s="19" t="s">
        <v>397</v>
      </c>
      <c r="F18" s="37" t="s">
        <v>478</v>
      </c>
      <c r="G18" s="27" t="s">
        <v>499</v>
      </c>
      <c r="H18" s="115">
        <v>33833500</v>
      </c>
      <c r="I18" s="131">
        <f>J18*$K$1</f>
        <v>33833500</v>
      </c>
      <c r="J18" s="129">
        <v>7850000</v>
      </c>
      <c r="K18" s="23" t="s">
        <v>119</v>
      </c>
      <c r="L18" s="19" t="s">
        <v>135</v>
      </c>
      <c r="M18" s="19" t="s">
        <v>90</v>
      </c>
      <c r="N18" s="22" t="s">
        <v>89</v>
      </c>
      <c r="O18" s="19" t="s">
        <v>63</v>
      </c>
      <c r="P18" s="19" t="s">
        <v>94</v>
      </c>
      <c r="Q18" s="24" t="s">
        <v>95</v>
      </c>
      <c r="R18" s="57">
        <f>S18*$K$1</f>
        <v>0</v>
      </c>
      <c r="S18" s="70"/>
      <c r="T18" s="24" t="s">
        <v>95</v>
      </c>
      <c r="U18" s="24" t="s">
        <v>95</v>
      </c>
      <c r="V18" s="57"/>
      <c r="W18" s="104"/>
      <c r="X18" s="24" t="s">
        <v>95</v>
      </c>
      <c r="Y18" s="24" t="s">
        <v>95</v>
      </c>
      <c r="Z18" s="24" t="s">
        <v>95</v>
      </c>
      <c r="AA18" s="26" t="s">
        <v>95</v>
      </c>
      <c r="AB18" s="26" t="s">
        <v>95</v>
      </c>
    </row>
    <row r="19" spans="1:28" s="8" customFormat="1" ht="96.75" customHeight="1" x14ac:dyDescent="0.25">
      <c r="A19" s="19" t="s">
        <v>19</v>
      </c>
      <c r="B19" s="19" t="s">
        <v>22</v>
      </c>
      <c r="C19" s="19"/>
      <c r="D19" s="19" t="s">
        <v>132</v>
      </c>
      <c r="E19" s="19" t="s">
        <v>108</v>
      </c>
      <c r="F19" s="37" t="s">
        <v>386</v>
      </c>
      <c r="G19" s="37" t="s">
        <v>386</v>
      </c>
      <c r="H19" s="65">
        <v>34399058.199999996</v>
      </c>
      <c r="I19" s="25">
        <f t="shared" si="0"/>
        <v>34399058.199999996</v>
      </c>
      <c r="J19" s="130">
        <v>7981220</v>
      </c>
      <c r="K19" s="23" t="s">
        <v>119</v>
      </c>
      <c r="L19" s="19" t="s">
        <v>135</v>
      </c>
      <c r="M19" s="19" t="s">
        <v>90</v>
      </c>
      <c r="N19" s="22" t="s">
        <v>92</v>
      </c>
      <c r="O19" s="19" t="s">
        <v>63</v>
      </c>
      <c r="P19" s="19" t="s">
        <v>94</v>
      </c>
      <c r="Q19" s="24" t="s">
        <v>95</v>
      </c>
      <c r="R19" s="61">
        <f t="shared" si="2"/>
        <v>0</v>
      </c>
      <c r="S19" s="70"/>
      <c r="T19" s="24" t="s">
        <v>95</v>
      </c>
      <c r="U19" s="24" t="s">
        <v>95</v>
      </c>
      <c r="V19" s="57">
        <f t="shared" si="1"/>
        <v>0</v>
      </c>
      <c r="W19" s="70"/>
      <c r="X19" s="24" t="s">
        <v>95</v>
      </c>
      <c r="Y19" s="24" t="s">
        <v>95</v>
      </c>
      <c r="Z19" s="24" t="s">
        <v>95</v>
      </c>
      <c r="AA19" s="26" t="s">
        <v>95</v>
      </c>
      <c r="AB19" s="26" t="s">
        <v>95</v>
      </c>
    </row>
    <row r="20" spans="1:28" s="66" customFormat="1" ht="132" customHeight="1" x14ac:dyDescent="0.25">
      <c r="A20" s="19" t="s">
        <v>19</v>
      </c>
      <c r="B20" s="19" t="s">
        <v>24</v>
      </c>
      <c r="C20" s="19"/>
      <c r="D20" s="19" t="s">
        <v>474</v>
      </c>
      <c r="E20" s="19" t="s">
        <v>176</v>
      </c>
      <c r="F20" s="37" t="s">
        <v>415</v>
      </c>
      <c r="G20" s="37" t="s">
        <v>420</v>
      </c>
      <c r="H20" s="65">
        <v>6465000</v>
      </c>
      <c r="I20" s="131">
        <f>J20*$K$1</f>
        <v>6464999.9999999991</v>
      </c>
      <c r="J20" s="129">
        <v>1500000</v>
      </c>
      <c r="K20" s="23" t="s">
        <v>119</v>
      </c>
      <c r="L20" s="19" t="s">
        <v>135</v>
      </c>
      <c r="M20" s="19" t="s">
        <v>90</v>
      </c>
      <c r="N20" s="22" t="s">
        <v>89</v>
      </c>
      <c r="O20" s="19" t="s">
        <v>64</v>
      </c>
      <c r="P20" s="19" t="s">
        <v>94</v>
      </c>
      <c r="Q20" s="29" t="s">
        <v>163</v>
      </c>
      <c r="R20" s="57" t="e">
        <f t="shared" si="2"/>
        <v>#VALUE!</v>
      </c>
      <c r="S20" s="70" t="s">
        <v>163</v>
      </c>
      <c r="T20" s="24" t="s">
        <v>163</v>
      </c>
      <c r="U20" s="24" t="s">
        <v>95</v>
      </c>
      <c r="V20" s="57">
        <f t="shared" si="1"/>
        <v>0</v>
      </c>
      <c r="W20" s="70"/>
      <c r="X20" s="24" t="s">
        <v>95</v>
      </c>
      <c r="Y20" s="24" t="s">
        <v>95</v>
      </c>
      <c r="Z20" s="24" t="s">
        <v>95</v>
      </c>
      <c r="AA20" s="26" t="s">
        <v>95</v>
      </c>
      <c r="AB20" s="26" t="s">
        <v>95</v>
      </c>
    </row>
    <row r="21" spans="1:28" s="8" customFormat="1" ht="126.75" customHeight="1" x14ac:dyDescent="0.25">
      <c r="A21" s="19" t="s">
        <v>19</v>
      </c>
      <c r="B21" s="19" t="s">
        <v>25</v>
      </c>
      <c r="C21" s="19" t="s">
        <v>297</v>
      </c>
      <c r="D21" s="19" t="s">
        <v>177</v>
      </c>
      <c r="E21" s="19" t="s">
        <v>109</v>
      </c>
      <c r="F21" s="37" t="s">
        <v>388</v>
      </c>
      <c r="G21" s="27" t="s">
        <v>415</v>
      </c>
      <c r="H21" s="65">
        <v>13151852.939999999</v>
      </c>
      <c r="I21" s="131">
        <f>J21*$K$1</f>
        <v>13151852.939999999</v>
      </c>
      <c r="J21" s="129">
        <v>3051474</v>
      </c>
      <c r="K21" s="23" t="s">
        <v>119</v>
      </c>
      <c r="L21" s="19" t="s">
        <v>135</v>
      </c>
      <c r="M21" s="19" t="s">
        <v>90</v>
      </c>
      <c r="N21" s="22" t="s">
        <v>89</v>
      </c>
      <c r="O21" s="19" t="s">
        <v>65</v>
      </c>
      <c r="P21" s="19" t="s">
        <v>94</v>
      </c>
      <c r="Q21" s="29" t="s">
        <v>163</v>
      </c>
      <c r="R21" s="57" t="s">
        <v>163</v>
      </c>
      <c r="S21" s="70" t="s">
        <v>163</v>
      </c>
      <c r="T21" s="37" t="s">
        <v>163</v>
      </c>
      <c r="U21" s="24" t="s">
        <v>95</v>
      </c>
      <c r="V21" s="57">
        <f t="shared" si="1"/>
        <v>0</v>
      </c>
      <c r="W21" s="70"/>
      <c r="X21" s="24" t="s">
        <v>95</v>
      </c>
      <c r="Y21" s="24" t="s">
        <v>95</v>
      </c>
      <c r="Z21" s="24" t="s">
        <v>95</v>
      </c>
      <c r="AA21" s="26" t="s">
        <v>95</v>
      </c>
      <c r="AB21" s="26" t="s">
        <v>95</v>
      </c>
    </row>
    <row r="22" spans="1:28" s="52" customFormat="1" ht="117.75" customHeight="1" x14ac:dyDescent="0.25">
      <c r="A22" s="19" t="s">
        <v>19</v>
      </c>
      <c r="B22" s="19" t="s">
        <v>25</v>
      </c>
      <c r="C22" s="19" t="s">
        <v>298</v>
      </c>
      <c r="D22" s="19" t="s">
        <v>240</v>
      </c>
      <c r="E22" s="19" t="s">
        <v>109</v>
      </c>
      <c r="F22" s="37" t="s">
        <v>388</v>
      </c>
      <c r="G22" s="37" t="s">
        <v>415</v>
      </c>
      <c r="H22" s="65">
        <v>13499273.419999998</v>
      </c>
      <c r="I22" s="25">
        <f t="shared" si="0"/>
        <v>13499273.419999998</v>
      </c>
      <c r="J22" s="129">
        <v>3132082</v>
      </c>
      <c r="K22" s="23" t="s">
        <v>119</v>
      </c>
      <c r="L22" s="19" t="s">
        <v>135</v>
      </c>
      <c r="M22" s="19" t="s">
        <v>90</v>
      </c>
      <c r="N22" s="22" t="s">
        <v>89</v>
      </c>
      <c r="O22" s="19" t="s">
        <v>65</v>
      </c>
      <c r="P22" s="19" t="s">
        <v>94</v>
      </c>
      <c r="Q22" s="24" t="s">
        <v>95</v>
      </c>
      <c r="R22" s="57">
        <f t="shared" si="2"/>
        <v>0</v>
      </c>
      <c r="S22" s="70"/>
      <c r="T22" s="24" t="s">
        <v>95</v>
      </c>
      <c r="U22" s="24" t="s">
        <v>95</v>
      </c>
      <c r="V22" s="57">
        <f t="shared" si="1"/>
        <v>0</v>
      </c>
      <c r="W22" s="70"/>
      <c r="X22" s="24" t="s">
        <v>95</v>
      </c>
      <c r="Y22" s="24" t="s">
        <v>95</v>
      </c>
      <c r="Z22" s="24" t="s">
        <v>95</v>
      </c>
      <c r="AA22" s="26" t="s">
        <v>95</v>
      </c>
      <c r="AB22" s="26" t="s">
        <v>95</v>
      </c>
    </row>
    <row r="23" spans="1:28" s="8" customFormat="1" ht="102.75" customHeight="1" x14ac:dyDescent="0.25">
      <c r="A23" s="19" t="s">
        <v>19</v>
      </c>
      <c r="B23" s="19" t="s">
        <v>258</v>
      </c>
      <c r="C23" s="19"/>
      <c r="D23" s="19" t="s">
        <v>241</v>
      </c>
      <c r="E23" s="19" t="s">
        <v>409</v>
      </c>
      <c r="F23" s="37" t="s">
        <v>386</v>
      </c>
      <c r="G23" s="37" t="s">
        <v>387</v>
      </c>
      <c r="H23" s="65">
        <v>3754622.0199999996</v>
      </c>
      <c r="I23" s="25">
        <f t="shared" si="0"/>
        <v>3754622.0199999996</v>
      </c>
      <c r="J23" s="129">
        <v>871142</v>
      </c>
      <c r="K23" s="23" t="s">
        <v>119</v>
      </c>
      <c r="L23" s="19" t="s">
        <v>135</v>
      </c>
      <c r="M23" s="19" t="s">
        <v>90</v>
      </c>
      <c r="N23" s="22" t="s">
        <v>92</v>
      </c>
      <c r="O23" s="19" t="s">
        <v>65</v>
      </c>
      <c r="P23" s="19" t="s">
        <v>94</v>
      </c>
      <c r="Q23" s="106" t="s">
        <v>163</v>
      </c>
      <c r="R23" s="57" t="e">
        <f t="shared" si="2"/>
        <v>#VALUE!</v>
      </c>
      <c r="S23" s="70" t="s">
        <v>163</v>
      </c>
      <c r="T23" s="37" t="s">
        <v>163</v>
      </c>
      <c r="U23" s="24" t="s">
        <v>95</v>
      </c>
      <c r="V23" s="57">
        <f t="shared" si="1"/>
        <v>0</v>
      </c>
      <c r="W23" s="70"/>
      <c r="X23" s="24" t="s">
        <v>95</v>
      </c>
      <c r="Y23" s="24" t="s">
        <v>95</v>
      </c>
      <c r="Z23" s="24" t="s">
        <v>95</v>
      </c>
      <c r="AA23" s="26" t="s">
        <v>95</v>
      </c>
      <c r="AB23" s="26" t="s">
        <v>95</v>
      </c>
    </row>
    <row r="24" spans="1:28" s="8" customFormat="1" ht="138.75" customHeight="1" x14ac:dyDescent="0.25">
      <c r="A24" s="19" t="s">
        <v>19</v>
      </c>
      <c r="B24" s="19" t="s">
        <v>259</v>
      </c>
      <c r="C24" s="19" t="s">
        <v>300</v>
      </c>
      <c r="D24" s="19" t="s">
        <v>242</v>
      </c>
      <c r="E24" s="19" t="s">
        <v>176</v>
      </c>
      <c r="F24" s="27" t="s">
        <v>367</v>
      </c>
      <c r="G24" s="27" t="s">
        <v>386</v>
      </c>
      <c r="H24" s="65">
        <v>33690158.019999996</v>
      </c>
      <c r="I24" s="25">
        <f t="shared" si="0"/>
        <v>33690158.019999996</v>
      </c>
      <c r="J24" s="129">
        <f>8006742-190000</f>
        <v>7816742</v>
      </c>
      <c r="K24" s="23" t="s">
        <v>119</v>
      </c>
      <c r="L24" s="19" t="s">
        <v>135</v>
      </c>
      <c r="M24" s="19" t="s">
        <v>90</v>
      </c>
      <c r="N24" s="22" t="s">
        <v>89</v>
      </c>
      <c r="O24" s="19" t="s">
        <v>67</v>
      </c>
      <c r="P24" s="19" t="s">
        <v>94</v>
      </c>
      <c r="Q24" s="24" t="s">
        <v>95</v>
      </c>
      <c r="R24" s="57">
        <f t="shared" si="2"/>
        <v>0</v>
      </c>
      <c r="S24" s="70"/>
      <c r="T24" s="24" t="s">
        <v>95</v>
      </c>
      <c r="U24" s="24" t="s">
        <v>95</v>
      </c>
      <c r="V24" s="57">
        <f t="shared" si="1"/>
        <v>0</v>
      </c>
      <c r="W24" s="70"/>
      <c r="X24" s="24" t="s">
        <v>95</v>
      </c>
      <c r="Y24" s="24" t="s">
        <v>95</v>
      </c>
      <c r="Z24" s="24" t="s">
        <v>95</v>
      </c>
      <c r="AA24" s="26" t="s">
        <v>95</v>
      </c>
      <c r="AB24" s="26" t="s">
        <v>95</v>
      </c>
    </row>
    <row r="25" spans="1:28" s="8" customFormat="1" ht="140.25" customHeight="1" x14ac:dyDescent="0.25">
      <c r="A25" s="19" t="s">
        <v>19</v>
      </c>
      <c r="B25" s="19" t="s">
        <v>260</v>
      </c>
      <c r="C25" s="19"/>
      <c r="D25" s="19" t="s">
        <v>179</v>
      </c>
      <c r="E25" s="19" t="s">
        <v>200</v>
      </c>
      <c r="F25" s="37" t="s">
        <v>367</v>
      </c>
      <c r="G25" s="37" t="s">
        <v>386</v>
      </c>
      <c r="H25" s="65">
        <v>30169999.999999996</v>
      </c>
      <c r="I25" s="25">
        <f t="shared" si="0"/>
        <v>30169999.999999996</v>
      </c>
      <c r="J25" s="130">
        <v>7000000</v>
      </c>
      <c r="K25" s="23" t="s">
        <v>119</v>
      </c>
      <c r="L25" s="19" t="s">
        <v>135</v>
      </c>
      <c r="M25" s="19" t="s">
        <v>90</v>
      </c>
      <c r="N25" s="22" t="s">
        <v>89</v>
      </c>
      <c r="O25" s="19" t="s">
        <v>68</v>
      </c>
      <c r="P25" s="19" t="s">
        <v>94</v>
      </c>
      <c r="Q25" s="24" t="s">
        <v>95</v>
      </c>
      <c r="R25" s="57">
        <f t="shared" ref="R25:R48" si="3">S25*$K$1</f>
        <v>0</v>
      </c>
      <c r="S25" s="75"/>
      <c r="T25" s="24" t="s">
        <v>95</v>
      </c>
      <c r="U25" s="24" t="s">
        <v>95</v>
      </c>
      <c r="V25" s="57">
        <f t="shared" si="1"/>
        <v>0</v>
      </c>
      <c r="W25" s="75"/>
      <c r="X25" s="24" t="s">
        <v>95</v>
      </c>
      <c r="Y25" s="24" t="s">
        <v>95</v>
      </c>
      <c r="Z25" s="24" t="s">
        <v>95</v>
      </c>
      <c r="AA25" s="26" t="s">
        <v>95</v>
      </c>
      <c r="AB25" s="26" t="s">
        <v>95</v>
      </c>
    </row>
    <row r="26" spans="1:28" s="8" customFormat="1" ht="131.25" customHeight="1" x14ac:dyDescent="0.25">
      <c r="A26" s="19" t="s">
        <v>19</v>
      </c>
      <c r="B26" s="19" t="s">
        <v>261</v>
      </c>
      <c r="C26" s="19"/>
      <c r="D26" s="19" t="s">
        <v>181</v>
      </c>
      <c r="E26" s="19" t="s">
        <v>201</v>
      </c>
      <c r="F26" s="37" t="s">
        <v>426</v>
      </c>
      <c r="G26" s="37" t="s">
        <v>427</v>
      </c>
      <c r="H26" s="65">
        <v>12929999.999999998</v>
      </c>
      <c r="I26" s="25">
        <f t="shared" si="0"/>
        <v>12929999.999999998</v>
      </c>
      <c r="J26" s="130">
        <v>3000000</v>
      </c>
      <c r="K26" s="23" t="s">
        <v>119</v>
      </c>
      <c r="L26" s="19" t="s">
        <v>135</v>
      </c>
      <c r="M26" s="19" t="s">
        <v>90</v>
      </c>
      <c r="N26" s="22" t="s">
        <v>89</v>
      </c>
      <c r="O26" s="19" t="s">
        <v>68</v>
      </c>
      <c r="P26" s="19" t="s">
        <v>94</v>
      </c>
      <c r="Q26" s="24" t="s">
        <v>95</v>
      </c>
      <c r="R26" s="57">
        <f t="shared" si="3"/>
        <v>0</v>
      </c>
      <c r="S26" s="75"/>
      <c r="T26" s="24" t="s">
        <v>95</v>
      </c>
      <c r="U26" s="24" t="s">
        <v>95</v>
      </c>
      <c r="V26" s="57">
        <f t="shared" si="1"/>
        <v>0</v>
      </c>
      <c r="W26" s="75"/>
      <c r="X26" s="24" t="s">
        <v>95</v>
      </c>
      <c r="Y26" s="24" t="s">
        <v>95</v>
      </c>
      <c r="Z26" s="24" t="s">
        <v>95</v>
      </c>
      <c r="AA26" s="26" t="s">
        <v>95</v>
      </c>
      <c r="AB26" s="26" t="s">
        <v>95</v>
      </c>
    </row>
    <row r="27" spans="1:28" s="8" customFormat="1" ht="120.75" customHeight="1" x14ac:dyDescent="0.25">
      <c r="A27" s="19" t="s">
        <v>19</v>
      </c>
      <c r="B27" s="19" t="s">
        <v>262</v>
      </c>
      <c r="C27" s="19"/>
      <c r="D27" s="19" t="s">
        <v>182</v>
      </c>
      <c r="E27" s="19" t="s">
        <v>109</v>
      </c>
      <c r="F27" s="37" t="s">
        <v>428</v>
      </c>
      <c r="G27" s="37" t="s">
        <v>429</v>
      </c>
      <c r="H27" s="65">
        <v>38645593.449999996</v>
      </c>
      <c r="I27" s="25">
        <f t="shared" si="0"/>
        <v>38645593.449999996</v>
      </c>
      <c r="J27" s="129">
        <v>8966495</v>
      </c>
      <c r="K27" s="23" t="s">
        <v>119</v>
      </c>
      <c r="L27" s="19" t="s">
        <v>135</v>
      </c>
      <c r="M27" s="19" t="s">
        <v>90</v>
      </c>
      <c r="N27" s="22" t="s">
        <v>89</v>
      </c>
      <c r="O27" s="19" t="s">
        <v>68</v>
      </c>
      <c r="P27" s="19" t="s">
        <v>180</v>
      </c>
      <c r="Q27" s="24" t="s">
        <v>95</v>
      </c>
      <c r="R27" s="57">
        <f t="shared" si="3"/>
        <v>0</v>
      </c>
      <c r="S27" s="75"/>
      <c r="T27" s="24" t="s">
        <v>95</v>
      </c>
      <c r="U27" s="24" t="s">
        <v>95</v>
      </c>
      <c r="V27" s="57">
        <f t="shared" si="1"/>
        <v>0</v>
      </c>
      <c r="W27" s="75"/>
      <c r="X27" s="24" t="s">
        <v>95</v>
      </c>
      <c r="Y27" s="24" t="s">
        <v>95</v>
      </c>
      <c r="Z27" s="24" t="s">
        <v>95</v>
      </c>
      <c r="AA27" s="26" t="s">
        <v>95</v>
      </c>
      <c r="AB27" s="26" t="s">
        <v>95</v>
      </c>
    </row>
    <row r="28" spans="1:28" s="8" customFormat="1" ht="147.75" customHeight="1" x14ac:dyDescent="0.25">
      <c r="A28" s="19" t="s">
        <v>19</v>
      </c>
      <c r="B28" s="132" t="s">
        <v>460</v>
      </c>
      <c r="C28" s="111"/>
      <c r="D28" s="107" t="s">
        <v>468</v>
      </c>
      <c r="E28" s="107" t="s">
        <v>108</v>
      </c>
      <c r="F28" s="116" t="s">
        <v>367</v>
      </c>
      <c r="G28" s="116" t="s">
        <v>386</v>
      </c>
      <c r="H28" s="109">
        <v>33709216.840000004</v>
      </c>
      <c r="I28" s="133">
        <f>J28*$K$1</f>
        <v>33709216.839999996</v>
      </c>
      <c r="J28" s="129">
        <v>7821164</v>
      </c>
      <c r="K28" s="23" t="s">
        <v>119</v>
      </c>
      <c r="L28" s="19" t="s">
        <v>135</v>
      </c>
      <c r="M28" s="19" t="s">
        <v>90</v>
      </c>
      <c r="N28" s="22" t="s">
        <v>92</v>
      </c>
      <c r="O28" s="19" t="s">
        <v>63</v>
      </c>
      <c r="P28" s="107" t="s">
        <v>473</v>
      </c>
      <c r="Q28" s="24" t="s">
        <v>95</v>
      </c>
      <c r="R28" s="57">
        <f>S28*$K$1</f>
        <v>0</v>
      </c>
      <c r="S28" s="75"/>
      <c r="T28" s="24" t="s">
        <v>95</v>
      </c>
      <c r="U28" s="24" t="s">
        <v>95</v>
      </c>
      <c r="V28" s="57"/>
      <c r="W28" s="114"/>
      <c r="X28" s="24" t="s">
        <v>95</v>
      </c>
      <c r="Y28" s="24" t="s">
        <v>95</v>
      </c>
      <c r="Z28" s="24" t="s">
        <v>95</v>
      </c>
      <c r="AA28" s="26" t="s">
        <v>95</v>
      </c>
      <c r="AB28" s="26" t="s">
        <v>95</v>
      </c>
    </row>
    <row r="29" spans="1:28" s="8" customFormat="1" ht="132.75" customHeight="1" x14ac:dyDescent="0.25">
      <c r="A29" s="19" t="s">
        <v>19</v>
      </c>
      <c r="B29" s="19" t="s">
        <v>353</v>
      </c>
      <c r="C29" s="111" t="s">
        <v>295</v>
      </c>
      <c r="D29" s="107" t="s">
        <v>174</v>
      </c>
      <c r="E29" s="19" t="s">
        <v>176</v>
      </c>
      <c r="F29" s="116" t="s">
        <v>386</v>
      </c>
      <c r="G29" s="116" t="s">
        <v>388</v>
      </c>
      <c r="H29" s="109">
        <v>3978983.38</v>
      </c>
      <c r="I29" s="133">
        <f>J29*$K$1</f>
        <v>3978983.3799999994</v>
      </c>
      <c r="J29" s="129">
        <v>923198</v>
      </c>
      <c r="K29" s="23" t="s">
        <v>119</v>
      </c>
      <c r="L29" s="19" t="s">
        <v>135</v>
      </c>
      <c r="M29" s="19" t="s">
        <v>90</v>
      </c>
      <c r="N29" s="22" t="s">
        <v>92</v>
      </c>
      <c r="O29" s="19" t="s">
        <v>64</v>
      </c>
      <c r="P29" s="107" t="s">
        <v>473</v>
      </c>
      <c r="Q29" s="24" t="s">
        <v>95</v>
      </c>
      <c r="R29" s="57">
        <f>S29*$K$1</f>
        <v>0</v>
      </c>
      <c r="S29" s="75"/>
      <c r="T29" s="118" t="s">
        <v>95</v>
      </c>
      <c r="U29" s="118" t="s">
        <v>95</v>
      </c>
      <c r="V29" s="57"/>
      <c r="W29" s="114"/>
      <c r="X29" s="24" t="s">
        <v>95</v>
      </c>
      <c r="Y29" s="24" t="s">
        <v>95</v>
      </c>
      <c r="Z29" s="24" t="s">
        <v>95</v>
      </c>
      <c r="AA29" s="26" t="s">
        <v>95</v>
      </c>
      <c r="AB29" s="26" t="s">
        <v>95</v>
      </c>
    </row>
    <row r="30" spans="1:28" s="8" customFormat="1" ht="140.25" customHeight="1" x14ac:dyDescent="0.25">
      <c r="A30" s="19" t="s">
        <v>19</v>
      </c>
      <c r="B30" s="19" t="s">
        <v>353</v>
      </c>
      <c r="C30" s="19" t="s">
        <v>296</v>
      </c>
      <c r="D30" s="19" t="s">
        <v>175</v>
      </c>
      <c r="E30" s="19" t="s">
        <v>176</v>
      </c>
      <c r="F30" s="27" t="s">
        <v>387</v>
      </c>
      <c r="G30" s="37" t="s">
        <v>388</v>
      </c>
      <c r="H30" s="65">
        <v>1292999.9999999998</v>
      </c>
      <c r="I30" s="25">
        <f t="shared" si="0"/>
        <v>1292999.9999999998</v>
      </c>
      <c r="J30" s="129">
        <v>300000</v>
      </c>
      <c r="K30" s="23" t="s">
        <v>119</v>
      </c>
      <c r="L30" s="19" t="s">
        <v>135</v>
      </c>
      <c r="M30" s="19" t="s">
        <v>90</v>
      </c>
      <c r="N30" s="22" t="s">
        <v>92</v>
      </c>
      <c r="O30" s="19" t="s">
        <v>64</v>
      </c>
      <c r="P30" s="107" t="s">
        <v>473</v>
      </c>
      <c r="Q30" s="24" t="s">
        <v>95</v>
      </c>
      <c r="R30" s="61">
        <f t="shared" si="3"/>
        <v>0</v>
      </c>
      <c r="S30" s="75"/>
      <c r="T30" s="24" t="s">
        <v>95</v>
      </c>
      <c r="U30" s="24" t="s">
        <v>95</v>
      </c>
      <c r="V30" s="57">
        <f t="shared" si="1"/>
        <v>0</v>
      </c>
      <c r="W30" s="75"/>
      <c r="X30" s="24" t="s">
        <v>95</v>
      </c>
      <c r="Y30" s="24" t="s">
        <v>95</v>
      </c>
      <c r="Z30" s="24" t="s">
        <v>95</v>
      </c>
      <c r="AA30" s="26" t="s">
        <v>95</v>
      </c>
      <c r="AB30" s="26" t="s">
        <v>95</v>
      </c>
    </row>
    <row r="31" spans="1:28" s="8" customFormat="1" ht="122.25" customHeight="1" x14ac:dyDescent="0.25">
      <c r="A31" s="19" t="s">
        <v>19</v>
      </c>
      <c r="B31" s="19" t="s">
        <v>354</v>
      </c>
      <c r="C31" s="19" t="s">
        <v>298</v>
      </c>
      <c r="D31" s="19" t="s">
        <v>240</v>
      </c>
      <c r="E31" s="19" t="s">
        <v>109</v>
      </c>
      <c r="F31" s="37" t="s">
        <v>388</v>
      </c>
      <c r="G31" s="37" t="s">
        <v>415</v>
      </c>
      <c r="H31" s="65">
        <v>22012941.409999996</v>
      </c>
      <c r="I31" s="25">
        <f t="shared" si="0"/>
        <v>22012941.409999996</v>
      </c>
      <c r="J31" s="134">
        <v>5107411</v>
      </c>
      <c r="K31" s="23" t="s">
        <v>119</v>
      </c>
      <c r="L31" s="19" t="s">
        <v>135</v>
      </c>
      <c r="M31" s="19" t="s">
        <v>90</v>
      </c>
      <c r="N31" s="22" t="s">
        <v>92</v>
      </c>
      <c r="O31" s="19" t="s">
        <v>65</v>
      </c>
      <c r="P31" s="107" t="s">
        <v>473</v>
      </c>
      <c r="Q31" s="24" t="s">
        <v>95</v>
      </c>
      <c r="R31" s="61">
        <f t="shared" si="3"/>
        <v>0</v>
      </c>
      <c r="S31" s="75"/>
      <c r="T31" s="24" t="s">
        <v>95</v>
      </c>
      <c r="U31" s="24" t="s">
        <v>95</v>
      </c>
      <c r="V31" s="57">
        <f t="shared" si="1"/>
        <v>0</v>
      </c>
      <c r="W31" s="75"/>
      <c r="X31" s="24" t="s">
        <v>95</v>
      </c>
      <c r="Y31" s="24" t="s">
        <v>95</v>
      </c>
      <c r="Z31" s="24" t="s">
        <v>95</v>
      </c>
      <c r="AA31" s="26" t="s">
        <v>95</v>
      </c>
      <c r="AB31" s="26" t="s">
        <v>95</v>
      </c>
    </row>
    <row r="32" spans="1:28" s="55" customFormat="1" ht="117.75" customHeight="1" x14ac:dyDescent="0.25">
      <c r="A32" s="19" t="s">
        <v>19</v>
      </c>
      <c r="B32" s="19" t="s">
        <v>355</v>
      </c>
      <c r="C32" s="19" t="s">
        <v>301</v>
      </c>
      <c r="D32" s="19" t="s">
        <v>178</v>
      </c>
      <c r="E32" s="19" t="s">
        <v>109</v>
      </c>
      <c r="F32" s="27" t="s">
        <v>430</v>
      </c>
      <c r="G32" s="27" t="s">
        <v>431</v>
      </c>
      <c r="H32" s="65">
        <v>49133999.999999993</v>
      </c>
      <c r="I32" s="25">
        <f t="shared" si="0"/>
        <v>49133999.999999993</v>
      </c>
      <c r="J32" s="135">
        <v>11400000</v>
      </c>
      <c r="K32" s="23" t="s">
        <v>119</v>
      </c>
      <c r="L32" s="19" t="s">
        <v>135</v>
      </c>
      <c r="M32" s="19" t="s">
        <v>90</v>
      </c>
      <c r="N32" s="22" t="s">
        <v>92</v>
      </c>
      <c r="O32" s="19" t="s">
        <v>66</v>
      </c>
      <c r="P32" s="19" t="s">
        <v>451</v>
      </c>
      <c r="Q32" s="29" t="s">
        <v>163</v>
      </c>
      <c r="R32" s="61" t="s">
        <v>163</v>
      </c>
      <c r="S32" s="91" t="s">
        <v>163</v>
      </c>
      <c r="T32" s="37" t="s">
        <v>163</v>
      </c>
      <c r="U32" s="24" t="s">
        <v>95</v>
      </c>
      <c r="V32" s="57">
        <f t="shared" si="1"/>
        <v>0</v>
      </c>
      <c r="W32" s="75"/>
      <c r="X32" s="24" t="s">
        <v>95</v>
      </c>
      <c r="Y32" s="24" t="s">
        <v>95</v>
      </c>
      <c r="Z32" s="24" t="s">
        <v>95</v>
      </c>
      <c r="AA32" s="26" t="s">
        <v>95</v>
      </c>
      <c r="AB32" s="26" t="s">
        <v>95</v>
      </c>
    </row>
    <row r="33" spans="1:28" s="55" customFormat="1" ht="130.5" customHeight="1" x14ac:dyDescent="0.25">
      <c r="A33" s="19" t="s">
        <v>19</v>
      </c>
      <c r="B33" s="19" t="s">
        <v>356</v>
      </c>
      <c r="C33" s="19" t="s">
        <v>302</v>
      </c>
      <c r="D33" s="19" t="s">
        <v>183</v>
      </c>
      <c r="E33" s="19" t="s">
        <v>109</v>
      </c>
      <c r="F33" s="27" t="s">
        <v>432</v>
      </c>
      <c r="G33" s="36">
        <v>45747</v>
      </c>
      <c r="H33" s="65">
        <v>20967852.609999999</v>
      </c>
      <c r="I33" s="25">
        <f t="shared" si="0"/>
        <v>20967852.609999999</v>
      </c>
      <c r="J33" s="134">
        <v>4864931</v>
      </c>
      <c r="K33" s="23" t="s">
        <v>119</v>
      </c>
      <c r="L33" s="19" t="s">
        <v>135</v>
      </c>
      <c r="M33" s="19" t="s">
        <v>90</v>
      </c>
      <c r="N33" s="22" t="s">
        <v>92</v>
      </c>
      <c r="O33" s="19" t="s">
        <v>66</v>
      </c>
      <c r="P33" s="19" t="s">
        <v>451</v>
      </c>
      <c r="Q33" s="29" t="s">
        <v>163</v>
      </c>
      <c r="R33" s="61" t="s">
        <v>163</v>
      </c>
      <c r="S33" s="70" t="s">
        <v>163</v>
      </c>
      <c r="T33" s="37" t="s">
        <v>163</v>
      </c>
      <c r="U33" s="24" t="s">
        <v>95</v>
      </c>
      <c r="V33" s="57">
        <f t="shared" si="1"/>
        <v>0</v>
      </c>
      <c r="W33" s="75"/>
      <c r="X33" s="24" t="s">
        <v>95</v>
      </c>
      <c r="Y33" s="24" t="s">
        <v>95</v>
      </c>
      <c r="Z33" s="24" t="s">
        <v>95</v>
      </c>
      <c r="AA33" s="26" t="s">
        <v>95</v>
      </c>
      <c r="AB33" s="26" t="s">
        <v>95</v>
      </c>
    </row>
    <row r="34" spans="1:28" s="52" customFormat="1" ht="113.25" customHeight="1" x14ac:dyDescent="0.25">
      <c r="A34" s="19" t="s">
        <v>19</v>
      </c>
      <c r="B34" s="19" t="s">
        <v>357</v>
      </c>
      <c r="C34" s="19" t="s">
        <v>299</v>
      </c>
      <c r="D34" s="19" t="s">
        <v>184</v>
      </c>
      <c r="E34" s="19" t="s">
        <v>195</v>
      </c>
      <c r="F34" s="37" t="s">
        <v>363</v>
      </c>
      <c r="G34" s="37" t="s">
        <v>391</v>
      </c>
      <c r="H34" s="65">
        <v>24348410.212499999</v>
      </c>
      <c r="I34" s="25">
        <f>J34*4.2975</f>
        <v>24348410.212500002</v>
      </c>
      <c r="J34" s="135">
        <v>5665715</v>
      </c>
      <c r="K34" s="23" t="s">
        <v>119</v>
      </c>
      <c r="L34" s="19" t="s">
        <v>135</v>
      </c>
      <c r="M34" s="19" t="s">
        <v>90</v>
      </c>
      <c r="N34" s="22" t="s">
        <v>92</v>
      </c>
      <c r="O34" s="19" t="s">
        <v>67</v>
      </c>
      <c r="P34" s="19" t="s">
        <v>406</v>
      </c>
      <c r="Q34" s="24" t="s">
        <v>95</v>
      </c>
      <c r="R34" s="61">
        <f t="shared" si="3"/>
        <v>0</v>
      </c>
      <c r="S34" s="75"/>
      <c r="T34" s="24" t="s">
        <v>95</v>
      </c>
      <c r="U34" s="24" t="s">
        <v>95</v>
      </c>
      <c r="V34" s="57">
        <f t="shared" si="1"/>
        <v>0</v>
      </c>
      <c r="W34" s="75"/>
      <c r="X34" s="24" t="s">
        <v>95</v>
      </c>
      <c r="Y34" s="24" t="s">
        <v>95</v>
      </c>
      <c r="Z34" s="24" t="s">
        <v>95</v>
      </c>
      <c r="AA34" s="26" t="s">
        <v>95</v>
      </c>
      <c r="AB34" s="26" t="s">
        <v>95</v>
      </c>
    </row>
    <row r="35" spans="1:28" s="8" customFormat="1" ht="135" customHeight="1" x14ac:dyDescent="0.25">
      <c r="A35" s="19" t="s">
        <v>19</v>
      </c>
      <c r="B35" s="19" t="s">
        <v>357</v>
      </c>
      <c r="C35" s="19" t="s">
        <v>300</v>
      </c>
      <c r="D35" s="19" t="s">
        <v>242</v>
      </c>
      <c r="E35" s="19" t="s">
        <v>176</v>
      </c>
      <c r="F35" s="37" t="s">
        <v>433</v>
      </c>
      <c r="G35" s="37" t="s">
        <v>434</v>
      </c>
      <c r="H35" s="65">
        <v>34480000</v>
      </c>
      <c r="I35" s="25">
        <f t="shared" si="0"/>
        <v>34480000</v>
      </c>
      <c r="J35" s="135">
        <v>8000000</v>
      </c>
      <c r="K35" s="23" t="s">
        <v>119</v>
      </c>
      <c r="L35" s="19" t="s">
        <v>135</v>
      </c>
      <c r="M35" s="19" t="s">
        <v>90</v>
      </c>
      <c r="N35" s="22" t="s">
        <v>92</v>
      </c>
      <c r="O35" s="19" t="s">
        <v>67</v>
      </c>
      <c r="P35" s="107" t="s">
        <v>473</v>
      </c>
      <c r="Q35" s="24" t="s">
        <v>95</v>
      </c>
      <c r="R35" s="61">
        <f t="shared" si="3"/>
        <v>0</v>
      </c>
      <c r="S35" s="70"/>
      <c r="T35" s="24" t="s">
        <v>95</v>
      </c>
      <c r="U35" s="24" t="s">
        <v>95</v>
      </c>
      <c r="V35" s="57">
        <f t="shared" si="1"/>
        <v>0</v>
      </c>
      <c r="W35" s="70"/>
      <c r="X35" s="24" t="s">
        <v>95</v>
      </c>
      <c r="Y35" s="24" t="s">
        <v>95</v>
      </c>
      <c r="Z35" s="24" t="s">
        <v>95</v>
      </c>
      <c r="AA35" s="26" t="s">
        <v>95</v>
      </c>
      <c r="AB35" s="26" t="s">
        <v>95</v>
      </c>
    </row>
    <row r="36" spans="1:28" s="8" customFormat="1" ht="135.75" customHeight="1" x14ac:dyDescent="0.25">
      <c r="A36" s="19" t="s">
        <v>19</v>
      </c>
      <c r="B36" s="19" t="s">
        <v>358</v>
      </c>
      <c r="C36" s="19" t="s">
        <v>303</v>
      </c>
      <c r="D36" s="19" t="s">
        <v>179</v>
      </c>
      <c r="E36" s="19" t="s">
        <v>202</v>
      </c>
      <c r="F36" s="27" t="s">
        <v>367</v>
      </c>
      <c r="G36" s="37" t="s">
        <v>386</v>
      </c>
      <c r="H36" s="65">
        <v>24696300</v>
      </c>
      <c r="I36" s="25">
        <f t="shared" si="0"/>
        <v>24696299.999999996</v>
      </c>
      <c r="J36" s="135">
        <v>5730000</v>
      </c>
      <c r="K36" s="23" t="s">
        <v>119</v>
      </c>
      <c r="L36" s="19" t="s">
        <v>135</v>
      </c>
      <c r="M36" s="19" t="s">
        <v>90</v>
      </c>
      <c r="N36" s="22" t="s">
        <v>92</v>
      </c>
      <c r="O36" s="19" t="s">
        <v>68</v>
      </c>
      <c r="P36" s="107" t="s">
        <v>473</v>
      </c>
      <c r="Q36" s="47" t="s">
        <v>163</v>
      </c>
      <c r="R36" s="62" t="e">
        <f t="shared" si="3"/>
        <v>#VALUE!</v>
      </c>
      <c r="S36" s="91" t="s">
        <v>163</v>
      </c>
      <c r="T36" s="27" t="s">
        <v>163</v>
      </c>
      <c r="U36" s="26" t="s">
        <v>95</v>
      </c>
      <c r="V36" s="57">
        <f t="shared" si="1"/>
        <v>0</v>
      </c>
      <c r="W36" s="70"/>
      <c r="X36" s="26" t="s">
        <v>95</v>
      </c>
      <c r="Y36" s="26" t="s">
        <v>95</v>
      </c>
      <c r="Z36" s="26" t="s">
        <v>95</v>
      </c>
      <c r="AA36" s="26" t="s">
        <v>95</v>
      </c>
      <c r="AB36" s="26" t="s">
        <v>95</v>
      </c>
    </row>
    <row r="37" spans="1:28" s="95" customFormat="1" ht="125.25" customHeight="1" x14ac:dyDescent="0.25">
      <c r="A37" s="30" t="s">
        <v>19</v>
      </c>
      <c r="B37" s="30" t="s">
        <v>345</v>
      </c>
      <c r="C37" s="30" t="s">
        <v>298</v>
      </c>
      <c r="D37" s="30" t="s">
        <v>240</v>
      </c>
      <c r="E37" s="30" t="s">
        <v>109</v>
      </c>
      <c r="F37" s="68" t="s">
        <v>388</v>
      </c>
      <c r="G37" s="68" t="s">
        <v>415</v>
      </c>
      <c r="H37" s="100">
        <v>7197699.9999999991</v>
      </c>
      <c r="I37" s="120">
        <f t="shared" ref="I37:I42" si="4">J37*$K$1</f>
        <v>7197699.9999999991</v>
      </c>
      <c r="J37" s="134">
        <v>1670000</v>
      </c>
      <c r="K37" s="93" t="s">
        <v>119</v>
      </c>
      <c r="L37" s="30" t="s">
        <v>135</v>
      </c>
      <c r="M37" s="30" t="s">
        <v>90</v>
      </c>
      <c r="N37" s="31" t="s">
        <v>92</v>
      </c>
      <c r="O37" s="30" t="s">
        <v>350</v>
      </c>
      <c r="P37" s="107" t="s">
        <v>473</v>
      </c>
      <c r="Q37" s="26" t="s">
        <v>95</v>
      </c>
      <c r="R37" s="94">
        <f t="shared" ref="R37:R41" si="5">S37*$K$1</f>
        <v>0</v>
      </c>
      <c r="S37" s="91"/>
      <c r="T37" s="26" t="s">
        <v>95</v>
      </c>
      <c r="U37" s="26" t="s">
        <v>95</v>
      </c>
      <c r="V37" s="57">
        <f t="shared" si="1"/>
        <v>0</v>
      </c>
      <c r="W37" s="77"/>
      <c r="X37" s="26" t="s">
        <v>95</v>
      </c>
      <c r="Y37" s="26" t="s">
        <v>95</v>
      </c>
      <c r="Z37" s="26" t="s">
        <v>95</v>
      </c>
      <c r="AA37" s="26" t="s">
        <v>95</v>
      </c>
      <c r="AB37" s="26" t="s">
        <v>95</v>
      </c>
    </row>
    <row r="38" spans="1:28" s="95" customFormat="1" ht="125.25" customHeight="1" x14ac:dyDescent="0.25">
      <c r="A38" s="30" t="s">
        <v>19</v>
      </c>
      <c r="B38" s="30" t="s">
        <v>444</v>
      </c>
      <c r="C38" s="30" t="s">
        <v>302</v>
      </c>
      <c r="D38" s="107" t="s">
        <v>183</v>
      </c>
      <c r="E38" s="107" t="s">
        <v>109</v>
      </c>
      <c r="F38" s="116" t="s">
        <v>469</v>
      </c>
      <c r="G38" s="116" t="s">
        <v>443</v>
      </c>
      <c r="H38" s="109">
        <v>863805.89</v>
      </c>
      <c r="I38" s="133">
        <f>J38*$K$1</f>
        <v>863805.8899999999</v>
      </c>
      <c r="J38" s="133">
        <v>200419</v>
      </c>
      <c r="K38" s="93" t="s">
        <v>119</v>
      </c>
      <c r="L38" s="107" t="s">
        <v>135</v>
      </c>
      <c r="M38" s="107" t="s">
        <v>90</v>
      </c>
      <c r="N38" s="119" t="s">
        <v>92</v>
      </c>
      <c r="O38" s="107" t="s">
        <v>445</v>
      </c>
      <c r="P38" s="107" t="s">
        <v>473</v>
      </c>
      <c r="Q38" s="26" t="s">
        <v>163</v>
      </c>
      <c r="R38" s="94">
        <f>S38*$K$1</f>
        <v>0</v>
      </c>
      <c r="S38" s="91"/>
      <c r="T38" s="26" t="s">
        <v>95</v>
      </c>
      <c r="U38" s="26" t="s">
        <v>95</v>
      </c>
      <c r="V38" s="57"/>
      <c r="W38" s="114"/>
      <c r="X38" s="113" t="s">
        <v>95</v>
      </c>
      <c r="Y38" s="112" t="s">
        <v>95</v>
      </c>
      <c r="Z38" s="113" t="s">
        <v>95</v>
      </c>
      <c r="AA38" s="112" t="s">
        <v>95</v>
      </c>
      <c r="AB38" s="113" t="s">
        <v>95</v>
      </c>
    </row>
    <row r="39" spans="1:28" s="110" customFormat="1" ht="105" x14ac:dyDescent="0.25">
      <c r="A39" s="19" t="s">
        <v>19</v>
      </c>
      <c r="B39" s="19" t="s">
        <v>346</v>
      </c>
      <c r="C39" s="19" t="s">
        <v>299</v>
      </c>
      <c r="D39" s="19" t="s">
        <v>184</v>
      </c>
      <c r="E39" s="19" t="s">
        <v>195</v>
      </c>
      <c r="F39" s="37" t="s">
        <v>363</v>
      </c>
      <c r="G39" s="37" t="s">
        <v>495</v>
      </c>
      <c r="H39" s="100">
        <v>3850560</v>
      </c>
      <c r="I39" s="120"/>
      <c r="J39" s="134">
        <v>896000</v>
      </c>
      <c r="K39" s="93" t="s">
        <v>119</v>
      </c>
      <c r="L39" s="30" t="s">
        <v>135</v>
      </c>
      <c r="M39" s="30" t="s">
        <v>90</v>
      </c>
      <c r="N39" s="31" t="s">
        <v>92</v>
      </c>
      <c r="O39" s="30" t="s">
        <v>351</v>
      </c>
      <c r="P39" s="30" t="s">
        <v>408</v>
      </c>
      <c r="Q39" s="26" t="s">
        <v>95</v>
      </c>
      <c r="R39" s="94">
        <f t="shared" si="5"/>
        <v>0</v>
      </c>
      <c r="S39" s="91"/>
      <c r="T39" s="26" t="s">
        <v>95</v>
      </c>
      <c r="U39" s="26" t="s">
        <v>95</v>
      </c>
      <c r="V39" s="57">
        <f t="shared" si="1"/>
        <v>0</v>
      </c>
      <c r="W39" s="77"/>
      <c r="X39" s="26" t="s">
        <v>95</v>
      </c>
      <c r="Y39" s="26" t="s">
        <v>95</v>
      </c>
      <c r="Z39" s="26" t="s">
        <v>95</v>
      </c>
      <c r="AA39" s="26" t="s">
        <v>95</v>
      </c>
      <c r="AB39" s="26" t="s">
        <v>95</v>
      </c>
    </row>
    <row r="40" spans="1:28" s="95" customFormat="1" ht="149.25" customHeight="1" x14ac:dyDescent="0.25">
      <c r="A40" s="19" t="s">
        <v>19</v>
      </c>
      <c r="B40" s="19" t="s">
        <v>346</v>
      </c>
      <c r="C40" s="19" t="s">
        <v>300</v>
      </c>
      <c r="D40" s="19" t="s">
        <v>242</v>
      </c>
      <c r="E40" s="19" t="s">
        <v>176</v>
      </c>
      <c r="F40" s="37" t="s">
        <v>458</v>
      </c>
      <c r="G40" s="37" t="s">
        <v>417</v>
      </c>
      <c r="H40" s="100">
        <v>8219169.9999999991</v>
      </c>
      <c r="I40" s="120">
        <f t="shared" si="4"/>
        <v>8219169.9999999991</v>
      </c>
      <c r="J40" s="134">
        <v>1907000</v>
      </c>
      <c r="K40" s="93" t="s">
        <v>119</v>
      </c>
      <c r="L40" s="30" t="s">
        <v>135</v>
      </c>
      <c r="M40" s="30" t="s">
        <v>90</v>
      </c>
      <c r="N40" s="31" t="s">
        <v>92</v>
      </c>
      <c r="O40" s="30" t="s">
        <v>351</v>
      </c>
      <c r="P40" s="30" t="s">
        <v>452</v>
      </c>
      <c r="Q40" s="26" t="s">
        <v>95</v>
      </c>
      <c r="R40" s="94">
        <f t="shared" si="5"/>
        <v>0</v>
      </c>
      <c r="S40" s="91"/>
      <c r="T40" s="26" t="s">
        <v>95</v>
      </c>
      <c r="U40" s="26" t="s">
        <v>95</v>
      </c>
      <c r="V40" s="57">
        <f t="shared" si="1"/>
        <v>0</v>
      </c>
      <c r="W40" s="77"/>
      <c r="X40" s="26" t="s">
        <v>95</v>
      </c>
      <c r="Y40" s="26" t="s">
        <v>95</v>
      </c>
      <c r="Z40" s="26" t="s">
        <v>95</v>
      </c>
      <c r="AA40" s="26" t="s">
        <v>95</v>
      </c>
      <c r="AB40" s="26" t="s">
        <v>95</v>
      </c>
    </row>
    <row r="41" spans="1:28" s="95" customFormat="1" ht="144.75" customHeight="1" x14ac:dyDescent="0.25">
      <c r="A41" s="30" t="s">
        <v>19</v>
      </c>
      <c r="B41" s="30" t="s">
        <v>347</v>
      </c>
      <c r="C41" s="30" t="s">
        <v>304</v>
      </c>
      <c r="D41" s="30" t="s">
        <v>185</v>
      </c>
      <c r="E41" s="30" t="s">
        <v>202</v>
      </c>
      <c r="F41" s="68" t="s">
        <v>367</v>
      </c>
      <c r="G41" s="68" t="s">
        <v>386</v>
      </c>
      <c r="H41" s="100">
        <v>9913000</v>
      </c>
      <c r="I41" s="120">
        <f t="shared" si="4"/>
        <v>9913000</v>
      </c>
      <c r="J41" s="134">
        <v>2300000</v>
      </c>
      <c r="K41" s="93" t="s">
        <v>119</v>
      </c>
      <c r="L41" s="30" t="s">
        <v>135</v>
      </c>
      <c r="M41" s="30" t="s">
        <v>90</v>
      </c>
      <c r="N41" s="31" t="s">
        <v>92</v>
      </c>
      <c r="O41" s="30" t="s">
        <v>352</v>
      </c>
      <c r="P41" s="107" t="s">
        <v>473</v>
      </c>
      <c r="Q41" s="26" t="s">
        <v>95</v>
      </c>
      <c r="R41" s="94">
        <f t="shared" si="5"/>
        <v>0</v>
      </c>
      <c r="S41" s="91"/>
      <c r="T41" s="26" t="s">
        <v>95</v>
      </c>
      <c r="U41" s="26" t="s">
        <v>95</v>
      </c>
      <c r="V41" s="57">
        <f t="shared" si="1"/>
        <v>0</v>
      </c>
      <c r="W41" s="77"/>
      <c r="X41" s="26" t="s">
        <v>95</v>
      </c>
      <c r="Y41" s="26" t="s">
        <v>95</v>
      </c>
      <c r="Z41" s="26" t="s">
        <v>95</v>
      </c>
      <c r="AA41" s="26" t="s">
        <v>95</v>
      </c>
      <c r="AB41" s="26" t="s">
        <v>95</v>
      </c>
    </row>
    <row r="42" spans="1:28" s="8" customFormat="1" ht="240" customHeight="1" x14ac:dyDescent="0.25">
      <c r="A42" s="19" t="s">
        <v>26</v>
      </c>
      <c r="B42" s="19" t="s">
        <v>359</v>
      </c>
      <c r="C42" s="19"/>
      <c r="D42" s="19" t="s">
        <v>281</v>
      </c>
      <c r="E42" s="19" t="s">
        <v>203</v>
      </c>
      <c r="F42" s="68" t="s">
        <v>403</v>
      </c>
      <c r="G42" s="27" t="s">
        <v>392</v>
      </c>
      <c r="H42" s="65">
        <v>83347205.827999994</v>
      </c>
      <c r="I42" s="120">
        <f t="shared" si="4"/>
        <v>83347205.827999994</v>
      </c>
      <c r="J42" s="134">
        <v>19338098.800000001</v>
      </c>
      <c r="K42" s="23" t="s">
        <v>119</v>
      </c>
      <c r="L42" s="19" t="s">
        <v>135</v>
      </c>
      <c r="M42" s="19" t="s">
        <v>90</v>
      </c>
      <c r="N42" s="22" t="s">
        <v>92</v>
      </c>
      <c r="O42" s="19" t="s">
        <v>69</v>
      </c>
      <c r="P42" s="107" t="s">
        <v>473</v>
      </c>
      <c r="Q42" s="47" t="s">
        <v>163</v>
      </c>
      <c r="R42" s="96" t="s">
        <v>163</v>
      </c>
      <c r="S42" s="91" t="s">
        <v>163</v>
      </c>
      <c r="T42" s="26" t="s">
        <v>163</v>
      </c>
      <c r="U42" s="65">
        <v>98511045.209999993</v>
      </c>
      <c r="V42" s="57">
        <f t="shared" si="1"/>
        <v>98511045.209999993</v>
      </c>
      <c r="W42" s="70">
        <v>22856391</v>
      </c>
      <c r="X42" s="27" t="s">
        <v>479</v>
      </c>
      <c r="Y42" s="26" t="s">
        <v>95</v>
      </c>
      <c r="Z42" s="26" t="s">
        <v>95</v>
      </c>
      <c r="AA42" s="26" t="s">
        <v>95</v>
      </c>
      <c r="AB42" s="26" t="s">
        <v>95</v>
      </c>
    </row>
    <row r="43" spans="1:28" s="8" customFormat="1" ht="108" customHeight="1" x14ac:dyDescent="0.25">
      <c r="A43" s="19" t="s">
        <v>29</v>
      </c>
      <c r="B43" s="19" t="s">
        <v>27</v>
      </c>
      <c r="C43" s="19" t="s">
        <v>305</v>
      </c>
      <c r="D43" s="19" t="s">
        <v>243</v>
      </c>
      <c r="E43" s="19" t="s">
        <v>204</v>
      </c>
      <c r="F43" s="36" t="s">
        <v>389</v>
      </c>
      <c r="G43" s="27" t="s">
        <v>386</v>
      </c>
      <c r="H43" s="120">
        <v>10927502.020499999</v>
      </c>
      <c r="I43" s="120">
        <f>J43*4.3355</f>
        <v>10927502.020499999</v>
      </c>
      <c r="J43" s="130">
        <v>2520471</v>
      </c>
      <c r="K43" s="33">
        <v>1285590.21</v>
      </c>
      <c r="L43" s="19" t="s">
        <v>135</v>
      </c>
      <c r="M43" s="19" t="s">
        <v>90</v>
      </c>
      <c r="N43" s="22" t="s">
        <v>89</v>
      </c>
      <c r="O43" s="19" t="s">
        <v>70</v>
      </c>
      <c r="P43" s="19" t="s">
        <v>94</v>
      </c>
      <c r="Q43" s="48" t="s">
        <v>163</v>
      </c>
      <c r="R43" s="57" t="e">
        <f>S43*4.3355</f>
        <v>#VALUE!</v>
      </c>
      <c r="S43" s="70" t="s">
        <v>163</v>
      </c>
      <c r="T43" s="27" t="s">
        <v>163</v>
      </c>
      <c r="U43" s="26" t="s">
        <v>95</v>
      </c>
      <c r="V43" s="57">
        <f t="shared" si="1"/>
        <v>0</v>
      </c>
      <c r="W43" s="70"/>
      <c r="X43" s="26" t="s">
        <v>95</v>
      </c>
      <c r="Y43" s="26" t="s">
        <v>95</v>
      </c>
      <c r="Z43" s="26" t="s">
        <v>95</v>
      </c>
      <c r="AA43" s="26" t="s">
        <v>95</v>
      </c>
      <c r="AB43" s="26" t="s">
        <v>95</v>
      </c>
    </row>
    <row r="44" spans="1:28" s="8" customFormat="1" ht="108" customHeight="1" x14ac:dyDescent="0.25">
      <c r="A44" s="30"/>
      <c r="B44" s="30"/>
      <c r="C44" s="101"/>
      <c r="D44" s="30"/>
      <c r="E44" s="30"/>
      <c r="F44" s="127"/>
      <c r="G44" s="67"/>
      <c r="H44" s="120"/>
      <c r="I44" s="25">
        <f>J44*$K$1</f>
        <v>0</v>
      </c>
      <c r="J44" s="25"/>
      <c r="K44" s="33"/>
      <c r="L44" s="30"/>
      <c r="M44" s="30"/>
      <c r="N44" s="31"/>
      <c r="O44" s="30"/>
      <c r="P44" s="30"/>
      <c r="Q44" s="103"/>
      <c r="R44" s="57">
        <f>S44*$K$1</f>
        <v>0</v>
      </c>
      <c r="S44" s="70"/>
      <c r="T44" s="67"/>
      <c r="U44" s="126"/>
      <c r="V44" s="57"/>
      <c r="W44" s="77"/>
      <c r="X44" s="21"/>
      <c r="Y44" s="126"/>
      <c r="Z44" s="21"/>
      <c r="AA44" s="126"/>
      <c r="AB44" s="21"/>
    </row>
    <row r="45" spans="1:28" s="20" customFormat="1" ht="243" customHeight="1" x14ac:dyDescent="0.25">
      <c r="A45" s="19" t="s">
        <v>29</v>
      </c>
      <c r="B45" s="19" t="s">
        <v>28</v>
      </c>
      <c r="C45" s="19"/>
      <c r="D45" s="19" t="s">
        <v>186</v>
      </c>
      <c r="E45" s="19" t="s">
        <v>205</v>
      </c>
      <c r="F45" s="27" t="s">
        <v>435</v>
      </c>
      <c r="G45" s="27" t="s">
        <v>436</v>
      </c>
      <c r="H45" s="65">
        <v>4310000</v>
      </c>
      <c r="I45" s="25">
        <f t="shared" si="0"/>
        <v>4310000</v>
      </c>
      <c r="J45" s="130">
        <v>1000000</v>
      </c>
      <c r="K45" s="23" t="s">
        <v>119</v>
      </c>
      <c r="L45" s="19" t="s">
        <v>135</v>
      </c>
      <c r="M45" s="19" t="s">
        <v>90</v>
      </c>
      <c r="N45" s="22" t="s">
        <v>89</v>
      </c>
      <c r="O45" s="19" t="s">
        <v>60</v>
      </c>
      <c r="P45" s="19" t="s">
        <v>94</v>
      </c>
      <c r="Q45" s="26" t="s">
        <v>95</v>
      </c>
      <c r="R45" s="57">
        <f t="shared" si="3"/>
        <v>0</v>
      </c>
      <c r="S45" s="74"/>
      <c r="T45" s="26" t="s">
        <v>95</v>
      </c>
      <c r="U45" s="24" t="s">
        <v>95</v>
      </c>
      <c r="V45" s="57">
        <f t="shared" si="1"/>
        <v>0</v>
      </c>
      <c r="W45" s="70"/>
      <c r="X45" s="24" t="s">
        <v>95</v>
      </c>
      <c r="Y45" s="24" t="s">
        <v>95</v>
      </c>
      <c r="Z45" s="24" t="s">
        <v>95</v>
      </c>
      <c r="AA45" s="26" t="s">
        <v>95</v>
      </c>
      <c r="AB45" s="26" t="s">
        <v>95</v>
      </c>
    </row>
    <row r="46" spans="1:28" s="8" customFormat="1" ht="114.75" customHeight="1" x14ac:dyDescent="0.25">
      <c r="A46" s="19" t="s">
        <v>29</v>
      </c>
      <c r="B46" s="30" t="s">
        <v>144</v>
      </c>
      <c r="C46" s="30"/>
      <c r="D46" s="19" t="s">
        <v>244</v>
      </c>
      <c r="E46" s="30" t="s">
        <v>142</v>
      </c>
      <c r="F46" s="37" t="s">
        <v>389</v>
      </c>
      <c r="G46" s="37" t="s">
        <v>386</v>
      </c>
      <c r="H46" s="65">
        <v>17973868.009999998</v>
      </c>
      <c r="I46" s="25">
        <f t="shared" si="0"/>
        <v>17973868.009999998</v>
      </c>
      <c r="J46" s="130">
        <v>4170271</v>
      </c>
      <c r="K46" s="23" t="s">
        <v>119</v>
      </c>
      <c r="L46" s="19" t="s">
        <v>135</v>
      </c>
      <c r="M46" s="19" t="s">
        <v>90</v>
      </c>
      <c r="N46" s="22" t="s">
        <v>92</v>
      </c>
      <c r="O46" s="19" t="s">
        <v>70</v>
      </c>
      <c r="P46" s="19" t="s">
        <v>94</v>
      </c>
      <c r="Q46" s="26" t="s">
        <v>95</v>
      </c>
      <c r="R46" s="63">
        <f t="shared" si="3"/>
        <v>0</v>
      </c>
      <c r="S46" s="75"/>
      <c r="T46" s="26" t="s">
        <v>95</v>
      </c>
      <c r="U46" s="26" t="s">
        <v>95</v>
      </c>
      <c r="V46" s="57">
        <f t="shared" si="1"/>
        <v>0</v>
      </c>
      <c r="W46" s="75"/>
      <c r="X46" s="26" t="s">
        <v>95</v>
      </c>
      <c r="Y46" s="26" t="s">
        <v>95</v>
      </c>
      <c r="Z46" s="26" t="s">
        <v>95</v>
      </c>
      <c r="AA46" s="26" t="s">
        <v>95</v>
      </c>
      <c r="AB46" s="26" t="s">
        <v>95</v>
      </c>
    </row>
    <row r="47" spans="1:28" s="8" customFormat="1" ht="236.25" customHeight="1" x14ac:dyDescent="0.25">
      <c r="A47" s="19" t="s">
        <v>29</v>
      </c>
      <c r="B47" s="30" t="s">
        <v>145</v>
      </c>
      <c r="C47" s="30" t="s">
        <v>306</v>
      </c>
      <c r="D47" s="30" t="s">
        <v>187</v>
      </c>
      <c r="E47" s="19" t="s">
        <v>206</v>
      </c>
      <c r="F47" s="37" t="s">
        <v>387</v>
      </c>
      <c r="G47" s="37" t="s">
        <v>415</v>
      </c>
      <c r="H47" s="65">
        <v>17240000</v>
      </c>
      <c r="I47" s="25">
        <f t="shared" ref="I47:I91" si="6">J47*$K$1</f>
        <v>17240000</v>
      </c>
      <c r="J47" s="130">
        <v>4000000</v>
      </c>
      <c r="K47" s="23" t="s">
        <v>119</v>
      </c>
      <c r="L47" s="19" t="s">
        <v>135</v>
      </c>
      <c r="M47" s="19" t="s">
        <v>90</v>
      </c>
      <c r="N47" s="22" t="s">
        <v>89</v>
      </c>
      <c r="O47" s="19" t="s">
        <v>70</v>
      </c>
      <c r="P47" s="19" t="s">
        <v>94</v>
      </c>
      <c r="Q47" s="26" t="s">
        <v>95</v>
      </c>
      <c r="R47" s="57">
        <f t="shared" si="3"/>
        <v>0</v>
      </c>
      <c r="S47" s="75"/>
      <c r="T47" s="26" t="s">
        <v>95</v>
      </c>
      <c r="U47" s="26" t="s">
        <v>95</v>
      </c>
      <c r="V47" s="57">
        <f t="shared" si="1"/>
        <v>0</v>
      </c>
      <c r="W47" s="75"/>
      <c r="X47" s="26" t="s">
        <v>95</v>
      </c>
      <c r="Y47" s="26" t="s">
        <v>95</v>
      </c>
      <c r="Z47" s="26" t="s">
        <v>95</v>
      </c>
      <c r="AA47" s="26" t="s">
        <v>95</v>
      </c>
      <c r="AB47" s="26" t="s">
        <v>95</v>
      </c>
    </row>
    <row r="48" spans="1:28" s="8" customFormat="1" ht="147" customHeight="1" x14ac:dyDescent="0.25">
      <c r="A48" s="19" t="s">
        <v>29</v>
      </c>
      <c r="B48" s="30" t="s">
        <v>145</v>
      </c>
      <c r="C48" s="31" t="s">
        <v>307</v>
      </c>
      <c r="D48" s="31" t="s">
        <v>188</v>
      </c>
      <c r="E48" s="19" t="s">
        <v>207</v>
      </c>
      <c r="F48" s="37" t="s">
        <v>437</v>
      </c>
      <c r="G48" s="37" t="s">
        <v>438</v>
      </c>
      <c r="H48" s="65">
        <v>67904050</v>
      </c>
      <c r="I48" s="25">
        <f t="shared" si="6"/>
        <v>67904050</v>
      </c>
      <c r="J48" s="130">
        <v>15755000</v>
      </c>
      <c r="K48" s="23" t="s">
        <v>119</v>
      </c>
      <c r="L48" s="19" t="s">
        <v>135</v>
      </c>
      <c r="M48" s="19" t="s">
        <v>90</v>
      </c>
      <c r="N48" s="22" t="s">
        <v>89</v>
      </c>
      <c r="O48" s="19" t="s">
        <v>70</v>
      </c>
      <c r="P48" s="19" t="s">
        <v>94</v>
      </c>
      <c r="Q48" s="26" t="s">
        <v>95</v>
      </c>
      <c r="R48" s="57">
        <f t="shared" si="3"/>
        <v>0</v>
      </c>
      <c r="S48" s="75"/>
      <c r="T48" s="26" t="s">
        <v>95</v>
      </c>
      <c r="U48" s="26" t="s">
        <v>95</v>
      </c>
      <c r="V48" s="57">
        <f t="shared" si="1"/>
        <v>0</v>
      </c>
      <c r="W48" s="75"/>
      <c r="X48" s="26" t="s">
        <v>95</v>
      </c>
      <c r="Y48" s="26" t="s">
        <v>95</v>
      </c>
      <c r="Z48" s="26" t="s">
        <v>95</v>
      </c>
      <c r="AA48" s="26" t="s">
        <v>95</v>
      </c>
      <c r="AB48" s="26" t="s">
        <v>95</v>
      </c>
    </row>
    <row r="49" spans="1:28" s="8" customFormat="1" ht="153.75" customHeight="1" x14ac:dyDescent="0.25">
      <c r="A49" s="19" t="s">
        <v>29</v>
      </c>
      <c r="B49" s="19" t="s">
        <v>151</v>
      </c>
      <c r="C49" s="19"/>
      <c r="D49" s="19" t="s">
        <v>282</v>
      </c>
      <c r="E49" s="19" t="s">
        <v>208</v>
      </c>
      <c r="F49" s="37" t="s">
        <v>403</v>
      </c>
      <c r="G49" s="37" t="s">
        <v>470</v>
      </c>
      <c r="H49" s="65">
        <v>5495250</v>
      </c>
      <c r="I49" s="25">
        <f t="shared" si="6"/>
        <v>5495249.9999999991</v>
      </c>
      <c r="J49" s="130">
        <v>1275000</v>
      </c>
      <c r="K49" s="23" t="s">
        <v>119</v>
      </c>
      <c r="L49" s="19" t="s">
        <v>135</v>
      </c>
      <c r="M49" s="19" t="s">
        <v>90</v>
      </c>
      <c r="N49" s="22" t="s">
        <v>92</v>
      </c>
      <c r="O49" s="19" t="s">
        <v>70</v>
      </c>
      <c r="P49" s="107" t="s">
        <v>473</v>
      </c>
      <c r="Q49" s="29">
        <v>21420699.999999996</v>
      </c>
      <c r="R49" s="63">
        <f t="shared" ref="R49:R73" si="7">S49*$K$1</f>
        <v>21420699.999999996</v>
      </c>
      <c r="S49" s="70">
        <v>4970000</v>
      </c>
      <c r="T49" s="27" t="s">
        <v>480</v>
      </c>
      <c r="U49" s="26" t="s">
        <v>95</v>
      </c>
      <c r="V49" s="57">
        <f t="shared" si="1"/>
        <v>0</v>
      </c>
      <c r="W49" s="75"/>
      <c r="X49" s="26" t="s">
        <v>95</v>
      </c>
      <c r="Y49" s="26" t="s">
        <v>95</v>
      </c>
      <c r="Z49" s="26" t="s">
        <v>95</v>
      </c>
      <c r="AA49" s="26" t="s">
        <v>95</v>
      </c>
      <c r="AB49" s="26" t="s">
        <v>95</v>
      </c>
    </row>
    <row r="50" spans="1:28" s="8" customFormat="1" ht="178.5" customHeight="1" x14ac:dyDescent="0.25">
      <c r="A50" s="19" t="s">
        <v>30</v>
      </c>
      <c r="B50" s="19" t="s">
        <v>148</v>
      </c>
      <c r="C50" s="19"/>
      <c r="D50" s="19" t="s">
        <v>209</v>
      </c>
      <c r="E50" s="19" t="s">
        <v>111</v>
      </c>
      <c r="F50" s="27" t="s">
        <v>365</v>
      </c>
      <c r="G50" s="37" t="s">
        <v>392</v>
      </c>
      <c r="H50" s="65">
        <v>17240000</v>
      </c>
      <c r="I50" s="25">
        <f t="shared" si="6"/>
        <v>17240000</v>
      </c>
      <c r="J50" s="130">
        <v>4000000</v>
      </c>
      <c r="K50" s="23" t="s">
        <v>119</v>
      </c>
      <c r="L50" s="19" t="s">
        <v>135</v>
      </c>
      <c r="M50" s="19" t="s">
        <v>93</v>
      </c>
      <c r="N50" s="22" t="s">
        <v>89</v>
      </c>
      <c r="O50" s="19" t="s">
        <v>71</v>
      </c>
      <c r="P50" s="19" t="s">
        <v>94</v>
      </c>
      <c r="Q50" s="26" t="s">
        <v>95</v>
      </c>
      <c r="R50" s="57">
        <f t="shared" si="7"/>
        <v>0</v>
      </c>
      <c r="S50" s="75"/>
      <c r="T50" s="26" t="s">
        <v>95</v>
      </c>
      <c r="U50" s="26" t="s">
        <v>95</v>
      </c>
      <c r="V50" s="57">
        <f t="shared" ref="V50:V99" si="8">W50*$K$1</f>
        <v>0</v>
      </c>
      <c r="W50" s="75"/>
      <c r="X50" s="26" t="s">
        <v>95</v>
      </c>
      <c r="Y50" s="26" t="s">
        <v>95</v>
      </c>
      <c r="Z50" s="26" t="s">
        <v>95</v>
      </c>
      <c r="AA50" s="26" t="s">
        <v>95</v>
      </c>
      <c r="AB50" s="26" t="s">
        <v>95</v>
      </c>
    </row>
    <row r="51" spans="1:28" s="8" customFormat="1" ht="163.5" customHeight="1" x14ac:dyDescent="0.25">
      <c r="A51" s="19" t="s">
        <v>30</v>
      </c>
      <c r="B51" s="19" t="s">
        <v>147</v>
      </c>
      <c r="C51" s="19" t="s">
        <v>308</v>
      </c>
      <c r="D51" s="19" t="s">
        <v>210</v>
      </c>
      <c r="E51" s="19" t="s">
        <v>112</v>
      </c>
      <c r="F51" s="37" t="s">
        <v>386</v>
      </c>
      <c r="G51" s="37" t="s">
        <v>415</v>
      </c>
      <c r="H51" s="65">
        <v>62354101.789999999</v>
      </c>
      <c r="I51" s="25">
        <f t="shared" si="6"/>
        <v>62354101.789999992</v>
      </c>
      <c r="J51" s="130">
        <v>14467309</v>
      </c>
      <c r="K51" s="23" t="s">
        <v>119</v>
      </c>
      <c r="L51" s="19" t="s">
        <v>135</v>
      </c>
      <c r="M51" s="19" t="s">
        <v>93</v>
      </c>
      <c r="N51" s="22" t="s">
        <v>89</v>
      </c>
      <c r="O51" s="19" t="s">
        <v>71</v>
      </c>
      <c r="P51" s="19" t="s">
        <v>94</v>
      </c>
      <c r="Q51" s="26" t="s">
        <v>95</v>
      </c>
      <c r="R51" s="57">
        <f t="shared" si="7"/>
        <v>0</v>
      </c>
      <c r="S51" s="75"/>
      <c r="T51" s="26" t="s">
        <v>95</v>
      </c>
      <c r="U51" s="26" t="s">
        <v>95</v>
      </c>
      <c r="V51" s="57">
        <f t="shared" si="8"/>
        <v>0</v>
      </c>
      <c r="W51" s="75"/>
      <c r="X51" s="26" t="s">
        <v>95</v>
      </c>
      <c r="Y51" s="26" t="s">
        <v>95</v>
      </c>
      <c r="Z51" s="26" t="s">
        <v>95</v>
      </c>
      <c r="AA51" s="26" t="s">
        <v>95</v>
      </c>
      <c r="AB51" s="26" t="s">
        <v>95</v>
      </c>
    </row>
    <row r="52" spans="1:28" s="8" customFormat="1" ht="303" customHeight="1" x14ac:dyDescent="0.25">
      <c r="A52" s="19" t="s">
        <v>30</v>
      </c>
      <c r="B52" s="19" t="s">
        <v>31</v>
      </c>
      <c r="C52" s="19"/>
      <c r="D52" s="19" t="s">
        <v>283</v>
      </c>
      <c r="E52" s="19" t="s">
        <v>111</v>
      </c>
      <c r="F52" s="37" t="s">
        <v>402</v>
      </c>
      <c r="G52" s="37" t="s">
        <v>403</v>
      </c>
      <c r="H52" s="65">
        <v>75875123.819999993</v>
      </c>
      <c r="I52" s="25">
        <f t="shared" si="6"/>
        <v>72013410.879999995</v>
      </c>
      <c r="J52" s="130">
        <f>6000000+4008448+6700000</f>
        <v>16708448</v>
      </c>
      <c r="K52" s="23" t="s">
        <v>119</v>
      </c>
      <c r="L52" s="19" t="s">
        <v>135</v>
      </c>
      <c r="M52" s="19" t="s">
        <v>93</v>
      </c>
      <c r="N52" s="22" t="s">
        <v>92</v>
      </c>
      <c r="O52" s="19" t="s">
        <v>71</v>
      </c>
      <c r="P52" s="19" t="s">
        <v>453</v>
      </c>
      <c r="Q52" s="26" t="s">
        <v>95</v>
      </c>
      <c r="R52" s="63">
        <f>S52*$K$1</f>
        <v>0</v>
      </c>
      <c r="S52" s="75"/>
      <c r="T52" s="26" t="s">
        <v>95</v>
      </c>
      <c r="U52" s="26" t="s">
        <v>95</v>
      </c>
      <c r="V52" s="57">
        <f t="shared" si="8"/>
        <v>0</v>
      </c>
      <c r="W52" s="75"/>
      <c r="X52" s="26" t="s">
        <v>95</v>
      </c>
      <c r="Y52" s="26" t="s">
        <v>95</v>
      </c>
      <c r="Z52" s="26" t="s">
        <v>95</v>
      </c>
      <c r="AA52" s="26" t="s">
        <v>95</v>
      </c>
      <c r="AB52" s="26" t="s">
        <v>95</v>
      </c>
    </row>
    <row r="53" spans="1:28" s="8" customFormat="1" ht="127.5" customHeight="1" x14ac:dyDescent="0.25">
      <c r="A53" s="19" t="s">
        <v>30</v>
      </c>
      <c r="B53" s="19" t="s">
        <v>446</v>
      </c>
      <c r="C53" s="111"/>
      <c r="D53" s="19" t="s">
        <v>421</v>
      </c>
      <c r="E53" s="19" t="s">
        <v>447</v>
      </c>
      <c r="F53" s="68" t="s">
        <v>387</v>
      </c>
      <c r="G53" s="116" t="s">
        <v>415</v>
      </c>
      <c r="H53" s="65">
        <v>25599404.199999999</v>
      </c>
      <c r="I53" s="25">
        <f>J53*4.3618</f>
        <v>25599404.199999999</v>
      </c>
      <c r="J53" s="130">
        <v>5869000</v>
      </c>
      <c r="K53" s="41">
        <v>2108188.7939999998</v>
      </c>
      <c r="L53" s="19" t="s">
        <v>135</v>
      </c>
      <c r="M53" s="19" t="s">
        <v>90</v>
      </c>
      <c r="N53" s="22" t="s">
        <v>89</v>
      </c>
      <c r="O53" s="19" t="s">
        <v>72</v>
      </c>
      <c r="P53" s="19" t="s">
        <v>94</v>
      </c>
      <c r="Q53" s="112" t="s">
        <v>163</v>
      </c>
      <c r="R53" s="63" t="e">
        <f>S53*$K$1</f>
        <v>#VALUE!</v>
      </c>
      <c r="S53" s="70" t="s">
        <v>163</v>
      </c>
      <c r="T53" s="113" t="s">
        <v>163</v>
      </c>
      <c r="U53" s="26" t="s">
        <v>95</v>
      </c>
      <c r="V53" s="57"/>
      <c r="W53" s="114"/>
      <c r="X53" s="26" t="s">
        <v>95</v>
      </c>
      <c r="Y53" s="26" t="s">
        <v>95</v>
      </c>
      <c r="Z53" s="26" t="s">
        <v>95</v>
      </c>
      <c r="AA53" s="26" t="s">
        <v>95</v>
      </c>
      <c r="AB53" s="26" t="s">
        <v>95</v>
      </c>
    </row>
    <row r="54" spans="1:28" s="8" customFormat="1" ht="105" x14ac:dyDescent="0.25">
      <c r="A54" s="19" t="s">
        <v>30</v>
      </c>
      <c r="B54" s="19" t="s">
        <v>152</v>
      </c>
      <c r="C54" s="19"/>
      <c r="D54" s="19" t="s">
        <v>189</v>
      </c>
      <c r="E54" s="19" t="s">
        <v>344</v>
      </c>
      <c r="F54" s="27" t="s">
        <v>387</v>
      </c>
      <c r="G54" s="27" t="s">
        <v>415</v>
      </c>
      <c r="H54" s="65">
        <v>17138738.5</v>
      </c>
      <c r="I54" s="25">
        <f>J54*4.2965</f>
        <v>17138738.5</v>
      </c>
      <c r="J54" s="130">
        <v>3989000</v>
      </c>
      <c r="K54" s="41">
        <v>2016321.6710000001</v>
      </c>
      <c r="L54" s="19" t="s">
        <v>135</v>
      </c>
      <c r="M54" s="19" t="s">
        <v>90</v>
      </c>
      <c r="N54" s="22" t="s">
        <v>89</v>
      </c>
      <c r="O54" s="19" t="s">
        <v>72</v>
      </c>
      <c r="P54" s="19" t="s">
        <v>94</v>
      </c>
      <c r="Q54" s="26" t="s">
        <v>95</v>
      </c>
      <c r="R54" s="57">
        <f t="shared" si="7"/>
        <v>0</v>
      </c>
      <c r="S54" s="70"/>
      <c r="T54" s="26" t="s">
        <v>95</v>
      </c>
      <c r="U54" s="26" t="s">
        <v>95</v>
      </c>
      <c r="V54" s="57">
        <f t="shared" si="8"/>
        <v>0</v>
      </c>
      <c r="W54" s="70"/>
      <c r="X54" s="26" t="s">
        <v>95</v>
      </c>
      <c r="Y54" s="26" t="s">
        <v>95</v>
      </c>
      <c r="Z54" s="26" t="s">
        <v>95</v>
      </c>
      <c r="AA54" s="26" t="s">
        <v>95</v>
      </c>
      <c r="AB54" s="26" t="s">
        <v>95</v>
      </c>
    </row>
    <row r="55" spans="1:28" s="8" customFormat="1" ht="135.75" customHeight="1" x14ac:dyDescent="0.25">
      <c r="A55" s="19" t="s">
        <v>30</v>
      </c>
      <c r="B55" s="19" t="s">
        <v>32</v>
      </c>
      <c r="C55" s="19"/>
      <c r="D55" s="19" t="s">
        <v>190</v>
      </c>
      <c r="E55" s="19" t="s">
        <v>195</v>
      </c>
      <c r="F55" s="37" t="s">
        <v>385</v>
      </c>
      <c r="G55" s="27" t="s">
        <v>481</v>
      </c>
      <c r="H55" s="65">
        <v>12927900</v>
      </c>
      <c r="I55" s="25">
        <f>J55*4.3093</f>
        <v>12927900.000000002</v>
      </c>
      <c r="J55" s="130">
        <v>3000000</v>
      </c>
      <c r="K55" s="41">
        <v>1064651.3487</v>
      </c>
      <c r="L55" s="19" t="s">
        <v>135</v>
      </c>
      <c r="M55" s="19" t="s">
        <v>90</v>
      </c>
      <c r="N55" s="22" t="s">
        <v>89</v>
      </c>
      <c r="O55" s="19" t="s">
        <v>72</v>
      </c>
      <c r="P55" s="19" t="s">
        <v>94</v>
      </c>
      <c r="Q55" s="25">
        <v>21546500</v>
      </c>
      <c r="R55" s="57">
        <f>S55*4.3093</f>
        <v>21546500</v>
      </c>
      <c r="S55" s="71">
        <v>5000000</v>
      </c>
      <c r="T55" s="26" t="s">
        <v>96</v>
      </c>
      <c r="U55" s="26" t="s">
        <v>95</v>
      </c>
      <c r="V55" s="57">
        <f t="shared" si="8"/>
        <v>0</v>
      </c>
      <c r="W55" s="70"/>
      <c r="X55" s="26" t="s">
        <v>95</v>
      </c>
      <c r="Y55" s="26" t="s">
        <v>95</v>
      </c>
      <c r="Z55" s="26" t="s">
        <v>95</v>
      </c>
      <c r="AA55" s="26" t="s">
        <v>95</v>
      </c>
      <c r="AB55" s="26" t="s">
        <v>95</v>
      </c>
    </row>
    <row r="56" spans="1:28" s="8" customFormat="1" ht="105" x14ac:dyDescent="0.25">
      <c r="A56" s="19" t="s">
        <v>30</v>
      </c>
      <c r="B56" s="19" t="s">
        <v>153</v>
      </c>
      <c r="C56" s="30" t="s">
        <v>309</v>
      </c>
      <c r="D56" s="30" t="s">
        <v>191</v>
      </c>
      <c r="E56" s="19" t="s">
        <v>211</v>
      </c>
      <c r="F56" s="27" t="s">
        <v>96</v>
      </c>
      <c r="G56" s="27" t="s">
        <v>96</v>
      </c>
      <c r="H56" s="65">
        <v>17150576.119999997</v>
      </c>
      <c r="I56" s="25">
        <f t="shared" si="6"/>
        <v>17150576.119999997</v>
      </c>
      <c r="J56" s="130">
        <v>3979252</v>
      </c>
      <c r="K56" s="100" t="s">
        <v>449</v>
      </c>
      <c r="L56" s="19" t="s">
        <v>135</v>
      </c>
      <c r="M56" s="19" t="s">
        <v>90</v>
      </c>
      <c r="N56" s="22" t="s">
        <v>89</v>
      </c>
      <c r="O56" s="19" t="s">
        <v>73</v>
      </c>
      <c r="P56" s="19" t="s">
        <v>94</v>
      </c>
      <c r="Q56" s="25" t="s">
        <v>163</v>
      </c>
      <c r="R56" s="57" t="s">
        <v>163</v>
      </c>
      <c r="S56" s="70" t="s">
        <v>163</v>
      </c>
      <c r="T56" s="26" t="s">
        <v>163</v>
      </c>
      <c r="U56" s="26" t="s">
        <v>95</v>
      </c>
      <c r="V56" s="57">
        <f t="shared" si="8"/>
        <v>0</v>
      </c>
      <c r="W56" s="70"/>
      <c r="X56" s="26" t="s">
        <v>95</v>
      </c>
      <c r="Y56" s="26" t="s">
        <v>95</v>
      </c>
      <c r="Z56" s="26" t="s">
        <v>95</v>
      </c>
      <c r="AA56" s="26" t="s">
        <v>95</v>
      </c>
      <c r="AB56" s="26" t="s">
        <v>95</v>
      </c>
    </row>
    <row r="57" spans="1:28" s="52" customFormat="1" ht="100.5" customHeight="1" x14ac:dyDescent="0.25">
      <c r="A57" s="19" t="s">
        <v>30</v>
      </c>
      <c r="B57" s="19" t="s">
        <v>153</v>
      </c>
      <c r="C57" s="30" t="s">
        <v>313</v>
      </c>
      <c r="D57" s="30" t="s">
        <v>192</v>
      </c>
      <c r="E57" s="19" t="s">
        <v>211</v>
      </c>
      <c r="F57" s="27" t="s">
        <v>96</v>
      </c>
      <c r="G57" s="27" t="s">
        <v>96</v>
      </c>
      <c r="H57" s="65">
        <v>28595617.339999996</v>
      </c>
      <c r="I57" s="25">
        <f t="shared" si="6"/>
        <v>28595617.339999996</v>
      </c>
      <c r="J57" s="136">
        <v>6634714</v>
      </c>
      <c r="K57" s="100" t="s">
        <v>449</v>
      </c>
      <c r="L57" s="19" t="s">
        <v>135</v>
      </c>
      <c r="M57" s="19" t="s">
        <v>90</v>
      </c>
      <c r="N57" s="22" t="s">
        <v>89</v>
      </c>
      <c r="O57" s="19" t="s">
        <v>73</v>
      </c>
      <c r="P57" s="19" t="s">
        <v>94</v>
      </c>
      <c r="Q57" s="25" t="s">
        <v>163</v>
      </c>
      <c r="R57" s="57" t="s">
        <v>163</v>
      </c>
      <c r="S57" s="70" t="s">
        <v>163</v>
      </c>
      <c r="T57" s="26" t="s">
        <v>163</v>
      </c>
      <c r="U57" s="26" t="s">
        <v>95</v>
      </c>
      <c r="V57" s="57">
        <f t="shared" si="8"/>
        <v>0</v>
      </c>
      <c r="W57" s="70"/>
      <c r="X57" s="26" t="s">
        <v>95</v>
      </c>
      <c r="Y57" s="26" t="s">
        <v>95</v>
      </c>
      <c r="Z57" s="26" t="s">
        <v>95</v>
      </c>
      <c r="AA57" s="26" t="s">
        <v>95</v>
      </c>
      <c r="AB57" s="26" t="s">
        <v>95</v>
      </c>
    </row>
    <row r="58" spans="1:28" s="8" customFormat="1" ht="103.5" customHeight="1" x14ac:dyDescent="0.25">
      <c r="A58" s="19" t="s">
        <v>30</v>
      </c>
      <c r="B58" s="19" t="s">
        <v>153</v>
      </c>
      <c r="C58" s="19" t="s">
        <v>310</v>
      </c>
      <c r="D58" s="19" t="s">
        <v>284</v>
      </c>
      <c r="E58" s="19" t="s">
        <v>211</v>
      </c>
      <c r="F58" s="27" t="s">
        <v>96</v>
      </c>
      <c r="G58" s="27" t="s">
        <v>96</v>
      </c>
      <c r="H58" s="65">
        <v>34236200.539999999</v>
      </c>
      <c r="I58" s="25">
        <f>J58*$K$1</f>
        <v>34236200.539999999</v>
      </c>
      <c r="J58" s="130">
        <v>7943434</v>
      </c>
      <c r="K58" s="23" t="s">
        <v>119</v>
      </c>
      <c r="L58" s="19" t="s">
        <v>135</v>
      </c>
      <c r="M58" s="19" t="s">
        <v>90</v>
      </c>
      <c r="N58" s="22" t="s">
        <v>89</v>
      </c>
      <c r="O58" s="19" t="s">
        <v>73</v>
      </c>
      <c r="P58" s="19" t="s">
        <v>94</v>
      </c>
      <c r="Q58" s="48" t="s">
        <v>163</v>
      </c>
      <c r="R58" s="57" t="s">
        <v>163</v>
      </c>
      <c r="S58" s="72" t="s">
        <v>163</v>
      </c>
      <c r="T58" s="26" t="s">
        <v>163</v>
      </c>
      <c r="U58" s="26" t="s">
        <v>95</v>
      </c>
      <c r="V58" s="57">
        <f t="shared" si="8"/>
        <v>0</v>
      </c>
      <c r="W58" s="70"/>
      <c r="X58" s="26" t="s">
        <v>95</v>
      </c>
      <c r="Y58" s="26" t="s">
        <v>95</v>
      </c>
      <c r="Z58" s="26" t="s">
        <v>95</v>
      </c>
      <c r="AA58" s="26" t="s">
        <v>95</v>
      </c>
      <c r="AB58" s="26" t="s">
        <v>95</v>
      </c>
    </row>
    <row r="59" spans="1:28" s="8" customFormat="1" ht="108.75" customHeight="1" x14ac:dyDescent="0.25">
      <c r="A59" s="19" t="s">
        <v>30</v>
      </c>
      <c r="B59" s="19" t="s">
        <v>154</v>
      </c>
      <c r="C59" s="19"/>
      <c r="D59" s="30" t="s">
        <v>245</v>
      </c>
      <c r="E59" s="19" t="s">
        <v>211</v>
      </c>
      <c r="F59" s="37" t="s">
        <v>96</v>
      </c>
      <c r="G59" s="37" t="s">
        <v>96</v>
      </c>
      <c r="H59" s="65">
        <v>430999.99999999994</v>
      </c>
      <c r="I59" s="25">
        <f t="shared" ref="I59:I60" si="9">J59*$K$1</f>
        <v>430999.99999999994</v>
      </c>
      <c r="J59" s="129">
        <f>1000000-900000</f>
        <v>100000</v>
      </c>
      <c r="K59" s="23" t="s">
        <v>119</v>
      </c>
      <c r="L59" s="19" t="s">
        <v>135</v>
      </c>
      <c r="M59" s="19" t="s">
        <v>90</v>
      </c>
      <c r="N59" s="22" t="s">
        <v>92</v>
      </c>
      <c r="O59" s="19" t="s">
        <v>73</v>
      </c>
      <c r="P59" s="107" t="s">
        <v>473</v>
      </c>
      <c r="Q59" s="26" t="s">
        <v>95</v>
      </c>
      <c r="R59" s="63">
        <f t="shared" ref="R59" si="10">S59*$K$1</f>
        <v>0</v>
      </c>
      <c r="S59" s="70"/>
      <c r="T59" s="26" t="s">
        <v>95</v>
      </c>
      <c r="U59" s="26" t="s">
        <v>95</v>
      </c>
      <c r="V59" s="57">
        <f t="shared" si="8"/>
        <v>0</v>
      </c>
      <c r="W59" s="70"/>
      <c r="X59" s="26" t="s">
        <v>95</v>
      </c>
      <c r="Y59" s="26" t="s">
        <v>95</v>
      </c>
      <c r="Z59" s="26" t="s">
        <v>95</v>
      </c>
      <c r="AA59" s="26" t="s">
        <v>95</v>
      </c>
      <c r="AB59" s="26" t="s">
        <v>95</v>
      </c>
    </row>
    <row r="60" spans="1:28" s="8" customFormat="1" ht="100.5" customHeight="1" x14ac:dyDescent="0.25">
      <c r="A60" s="19" t="s">
        <v>30</v>
      </c>
      <c r="B60" s="19" t="s">
        <v>155</v>
      </c>
      <c r="C60" s="19"/>
      <c r="D60" s="30" t="s">
        <v>193</v>
      </c>
      <c r="E60" s="19" t="s">
        <v>211</v>
      </c>
      <c r="F60" s="26" t="s">
        <v>399</v>
      </c>
      <c r="G60" s="26" t="s">
        <v>399</v>
      </c>
      <c r="H60" s="65">
        <v>14382151.059999999</v>
      </c>
      <c r="I60" s="25">
        <f t="shared" si="9"/>
        <v>14382151.059999999</v>
      </c>
      <c r="J60" s="129">
        <v>3336926</v>
      </c>
      <c r="K60" s="100" t="s">
        <v>449</v>
      </c>
      <c r="L60" s="19" t="s">
        <v>135</v>
      </c>
      <c r="M60" s="19" t="s">
        <v>90</v>
      </c>
      <c r="N60" s="22" t="s">
        <v>89</v>
      </c>
      <c r="O60" s="19" t="s">
        <v>73</v>
      </c>
      <c r="P60" s="19" t="s">
        <v>94</v>
      </c>
      <c r="Q60" s="25" t="s">
        <v>163</v>
      </c>
      <c r="R60" s="57" t="s">
        <v>163</v>
      </c>
      <c r="S60" s="70" t="s">
        <v>163</v>
      </c>
      <c r="T60" s="26" t="s">
        <v>163</v>
      </c>
      <c r="U60" s="26" t="s">
        <v>95</v>
      </c>
      <c r="V60" s="57">
        <f t="shared" si="8"/>
        <v>0</v>
      </c>
      <c r="W60" s="70"/>
      <c r="X60" s="26" t="s">
        <v>95</v>
      </c>
      <c r="Y60" s="26" t="s">
        <v>95</v>
      </c>
      <c r="Z60" s="26" t="s">
        <v>95</v>
      </c>
      <c r="AA60" s="26" t="s">
        <v>95</v>
      </c>
      <c r="AB60" s="26" t="s">
        <v>95</v>
      </c>
    </row>
    <row r="61" spans="1:28" s="8" customFormat="1" ht="106.5" customHeight="1" x14ac:dyDescent="0.25">
      <c r="A61" s="19" t="s">
        <v>30</v>
      </c>
      <c r="B61" s="19" t="s">
        <v>156</v>
      </c>
      <c r="C61" s="19"/>
      <c r="D61" s="19" t="s">
        <v>194</v>
      </c>
      <c r="E61" s="19" t="s">
        <v>211</v>
      </c>
      <c r="F61" s="37" t="s">
        <v>493</v>
      </c>
      <c r="G61" s="37" t="s">
        <v>494</v>
      </c>
      <c r="H61" s="65">
        <v>14739657.056000002</v>
      </c>
      <c r="I61" s="25">
        <f>J61*4.2655</f>
        <v>14739657.056000002</v>
      </c>
      <c r="J61" s="129">
        <f>4000000-544448</f>
        <v>3455552</v>
      </c>
      <c r="K61" s="143">
        <v>1734077.17</v>
      </c>
      <c r="L61" s="19" t="s">
        <v>135</v>
      </c>
      <c r="M61" s="19" t="s">
        <v>90</v>
      </c>
      <c r="N61" s="22" t="s">
        <v>92</v>
      </c>
      <c r="O61" s="19" t="s">
        <v>73</v>
      </c>
      <c r="P61" s="19" t="s">
        <v>473</v>
      </c>
      <c r="Q61" s="26" t="s">
        <v>95</v>
      </c>
      <c r="R61" s="58">
        <f t="shared" si="7"/>
        <v>0</v>
      </c>
      <c r="S61" s="71"/>
      <c r="T61" s="26" t="s">
        <v>95</v>
      </c>
      <c r="U61" s="26" t="s">
        <v>95</v>
      </c>
      <c r="V61" s="57">
        <f t="shared" si="8"/>
        <v>0</v>
      </c>
      <c r="W61" s="70"/>
      <c r="X61" s="26" t="s">
        <v>95</v>
      </c>
      <c r="Y61" s="26" t="s">
        <v>95</v>
      </c>
      <c r="Z61" s="26" t="s">
        <v>95</v>
      </c>
      <c r="AA61" s="26" t="s">
        <v>95</v>
      </c>
      <c r="AB61" s="26" t="s">
        <v>95</v>
      </c>
    </row>
    <row r="62" spans="1:28" s="8" customFormat="1" ht="101.25" customHeight="1" x14ac:dyDescent="0.25">
      <c r="A62" s="19" t="s">
        <v>30</v>
      </c>
      <c r="B62" s="19" t="s">
        <v>33</v>
      </c>
      <c r="C62" s="19"/>
      <c r="D62" s="19" t="s">
        <v>143</v>
      </c>
      <c r="E62" s="19" t="s">
        <v>211</v>
      </c>
      <c r="F62" s="37" t="s">
        <v>387</v>
      </c>
      <c r="G62" s="37" t="s">
        <v>415</v>
      </c>
      <c r="H62" s="65">
        <v>32049159.999999996</v>
      </c>
      <c r="I62" s="25">
        <f t="shared" si="6"/>
        <v>32049159.999999996</v>
      </c>
      <c r="J62" s="129">
        <v>7436000</v>
      </c>
      <c r="K62" s="23" t="s">
        <v>119</v>
      </c>
      <c r="L62" s="19" t="s">
        <v>135</v>
      </c>
      <c r="M62" s="19" t="s">
        <v>90</v>
      </c>
      <c r="N62" s="22" t="s">
        <v>89</v>
      </c>
      <c r="O62" s="19" t="s">
        <v>73</v>
      </c>
      <c r="P62" s="19" t="s">
        <v>94</v>
      </c>
      <c r="Q62" s="26" t="s">
        <v>95</v>
      </c>
      <c r="R62" s="57">
        <f t="shared" si="7"/>
        <v>0</v>
      </c>
      <c r="S62" s="71"/>
      <c r="T62" s="26" t="s">
        <v>95</v>
      </c>
      <c r="U62" s="26" t="s">
        <v>95</v>
      </c>
      <c r="V62" s="57">
        <f t="shared" si="8"/>
        <v>0</v>
      </c>
      <c r="W62" s="70"/>
      <c r="X62" s="26" t="s">
        <v>95</v>
      </c>
      <c r="Y62" s="26" t="s">
        <v>95</v>
      </c>
      <c r="Z62" s="26" t="s">
        <v>95</v>
      </c>
      <c r="AA62" s="26" t="s">
        <v>95</v>
      </c>
      <c r="AB62" s="26" t="s">
        <v>95</v>
      </c>
    </row>
    <row r="63" spans="1:28" s="8" customFormat="1" ht="379.5" customHeight="1" x14ac:dyDescent="0.25">
      <c r="A63" s="19" t="s">
        <v>30</v>
      </c>
      <c r="B63" s="19" t="s">
        <v>263</v>
      </c>
      <c r="C63" s="19" t="s">
        <v>381</v>
      </c>
      <c r="D63" s="19" t="s">
        <v>382</v>
      </c>
      <c r="E63" s="19" t="s">
        <v>195</v>
      </c>
      <c r="F63" s="37" t="s">
        <v>414</v>
      </c>
      <c r="G63" s="27" t="s">
        <v>498</v>
      </c>
      <c r="H63" s="65">
        <v>30512250</v>
      </c>
      <c r="I63" s="25"/>
      <c r="J63" s="130">
        <v>7100000</v>
      </c>
      <c r="K63" s="23" t="s">
        <v>119</v>
      </c>
      <c r="L63" s="19" t="s">
        <v>135</v>
      </c>
      <c r="M63" s="19" t="s">
        <v>90</v>
      </c>
      <c r="N63" s="22" t="s">
        <v>92</v>
      </c>
      <c r="O63" s="19" t="s">
        <v>74</v>
      </c>
      <c r="P63" s="19" t="s">
        <v>450</v>
      </c>
      <c r="Q63" s="26" t="s">
        <v>95</v>
      </c>
      <c r="R63" s="58">
        <f t="shared" si="7"/>
        <v>0</v>
      </c>
      <c r="S63" s="71"/>
      <c r="T63" s="26" t="s">
        <v>95</v>
      </c>
      <c r="U63" s="26" t="s">
        <v>95</v>
      </c>
      <c r="V63" s="57">
        <f t="shared" si="8"/>
        <v>0</v>
      </c>
      <c r="W63" s="70"/>
      <c r="X63" s="26" t="s">
        <v>95</v>
      </c>
      <c r="Y63" s="26" t="s">
        <v>95</v>
      </c>
      <c r="Z63" s="26" t="s">
        <v>95</v>
      </c>
      <c r="AA63" s="26" t="s">
        <v>95</v>
      </c>
      <c r="AB63" s="26" t="s">
        <v>95</v>
      </c>
    </row>
    <row r="64" spans="1:28" s="8" customFormat="1" ht="117.75" customHeight="1" x14ac:dyDescent="0.25">
      <c r="A64" s="19" t="s">
        <v>30</v>
      </c>
      <c r="B64" s="19" t="s">
        <v>263</v>
      </c>
      <c r="C64" s="19" t="s">
        <v>383</v>
      </c>
      <c r="D64" s="19" t="s">
        <v>384</v>
      </c>
      <c r="E64" s="19" t="s">
        <v>213</v>
      </c>
      <c r="F64" s="27" t="s">
        <v>439</v>
      </c>
      <c r="G64" s="27" t="s">
        <v>440</v>
      </c>
      <c r="H64" s="65">
        <v>20687999.999999996</v>
      </c>
      <c r="I64" s="25">
        <f t="shared" si="6"/>
        <v>20687999.999999996</v>
      </c>
      <c r="J64" s="130">
        <v>4800000</v>
      </c>
      <c r="K64" s="23" t="s">
        <v>119</v>
      </c>
      <c r="L64" s="19" t="s">
        <v>135</v>
      </c>
      <c r="M64" s="19" t="s">
        <v>90</v>
      </c>
      <c r="N64" s="22" t="s">
        <v>89</v>
      </c>
      <c r="O64" s="19" t="s">
        <v>74</v>
      </c>
      <c r="P64" s="19" t="s">
        <v>94</v>
      </c>
      <c r="Q64" s="26" t="s">
        <v>95</v>
      </c>
      <c r="R64" s="57">
        <f t="shared" si="7"/>
        <v>0</v>
      </c>
      <c r="S64" s="71"/>
      <c r="T64" s="26" t="s">
        <v>95</v>
      </c>
      <c r="U64" s="26" t="s">
        <v>95</v>
      </c>
      <c r="V64" s="57">
        <f t="shared" si="8"/>
        <v>0</v>
      </c>
      <c r="W64" s="70"/>
      <c r="X64" s="26" t="s">
        <v>95</v>
      </c>
      <c r="Y64" s="26" t="s">
        <v>95</v>
      </c>
      <c r="Z64" s="26" t="s">
        <v>95</v>
      </c>
      <c r="AA64" s="26" t="s">
        <v>95</v>
      </c>
      <c r="AB64" s="26" t="s">
        <v>95</v>
      </c>
    </row>
    <row r="65" spans="1:28" s="8" customFormat="1" ht="302.25" customHeight="1" x14ac:dyDescent="0.25">
      <c r="A65" s="19" t="s">
        <v>30</v>
      </c>
      <c r="B65" s="19" t="s">
        <v>263</v>
      </c>
      <c r="C65" s="19" t="s">
        <v>311</v>
      </c>
      <c r="D65" s="19" t="s">
        <v>124</v>
      </c>
      <c r="E65" s="19" t="s">
        <v>214</v>
      </c>
      <c r="F65" s="37" t="s">
        <v>441</v>
      </c>
      <c r="G65" s="27" t="s">
        <v>442</v>
      </c>
      <c r="H65" s="65">
        <v>2334496.5</v>
      </c>
      <c r="I65" s="25"/>
      <c r="J65" s="130">
        <v>555000</v>
      </c>
      <c r="K65" s="23" t="s">
        <v>119</v>
      </c>
      <c r="L65" s="19" t="s">
        <v>135</v>
      </c>
      <c r="M65" s="19" t="s">
        <v>90</v>
      </c>
      <c r="N65" s="22" t="s">
        <v>92</v>
      </c>
      <c r="O65" s="19" t="s">
        <v>74</v>
      </c>
      <c r="P65" s="19" t="s">
        <v>489</v>
      </c>
      <c r="Q65" s="26" t="s">
        <v>95</v>
      </c>
      <c r="R65" s="58">
        <f t="shared" si="7"/>
        <v>0</v>
      </c>
      <c r="S65" s="71"/>
      <c r="T65" s="26" t="s">
        <v>95</v>
      </c>
      <c r="U65" s="26" t="s">
        <v>95</v>
      </c>
      <c r="V65" s="57">
        <f t="shared" si="8"/>
        <v>0</v>
      </c>
      <c r="W65" s="70"/>
      <c r="X65" s="26" t="s">
        <v>95</v>
      </c>
      <c r="Y65" s="26" t="s">
        <v>95</v>
      </c>
      <c r="Z65" s="26" t="s">
        <v>95</v>
      </c>
      <c r="AA65" s="26" t="s">
        <v>95</v>
      </c>
      <c r="AB65" s="26" t="s">
        <v>95</v>
      </c>
    </row>
    <row r="66" spans="1:28" s="8" customFormat="1" ht="118.5" customHeight="1" x14ac:dyDescent="0.25">
      <c r="A66" s="19" t="s">
        <v>30</v>
      </c>
      <c r="B66" s="19" t="s">
        <v>263</v>
      </c>
      <c r="C66" s="19" t="s">
        <v>312</v>
      </c>
      <c r="D66" s="19" t="s">
        <v>246</v>
      </c>
      <c r="E66" s="19" t="s">
        <v>215</v>
      </c>
      <c r="F66" s="27" t="s">
        <v>388</v>
      </c>
      <c r="G66" s="27" t="s">
        <v>415</v>
      </c>
      <c r="H66" s="65">
        <v>21441176.809999999</v>
      </c>
      <c r="I66" s="25">
        <f t="shared" si="6"/>
        <v>21441176.809999999</v>
      </c>
      <c r="J66" s="130">
        <v>4974751</v>
      </c>
      <c r="K66" s="23" t="s">
        <v>119</v>
      </c>
      <c r="L66" s="19" t="s">
        <v>135</v>
      </c>
      <c r="M66" s="19" t="s">
        <v>90</v>
      </c>
      <c r="N66" s="22" t="s">
        <v>89</v>
      </c>
      <c r="O66" s="19" t="s">
        <v>74</v>
      </c>
      <c r="P66" s="19" t="s">
        <v>94</v>
      </c>
      <c r="Q66" s="26" t="s">
        <v>95</v>
      </c>
      <c r="R66" s="57">
        <f t="shared" si="7"/>
        <v>0</v>
      </c>
      <c r="S66" s="70"/>
      <c r="T66" s="26" t="s">
        <v>95</v>
      </c>
      <c r="U66" s="26" t="s">
        <v>95</v>
      </c>
      <c r="V66" s="57">
        <f t="shared" si="8"/>
        <v>0</v>
      </c>
      <c r="W66" s="70"/>
      <c r="X66" s="26" t="s">
        <v>95</v>
      </c>
      <c r="Y66" s="26" t="s">
        <v>95</v>
      </c>
      <c r="Z66" s="26" t="s">
        <v>95</v>
      </c>
      <c r="AA66" s="26" t="s">
        <v>95</v>
      </c>
      <c r="AB66" s="26" t="s">
        <v>95</v>
      </c>
    </row>
    <row r="67" spans="1:28" s="52" customFormat="1" ht="122.25" customHeight="1" x14ac:dyDescent="0.25">
      <c r="A67" s="19" t="s">
        <v>30</v>
      </c>
      <c r="B67" s="19" t="s">
        <v>34</v>
      </c>
      <c r="C67" s="19"/>
      <c r="D67" s="19" t="s">
        <v>35</v>
      </c>
      <c r="E67" s="19" t="s">
        <v>212</v>
      </c>
      <c r="F67" s="36">
        <v>45239</v>
      </c>
      <c r="G67" s="36">
        <v>46022</v>
      </c>
      <c r="H67" s="65">
        <v>101162600</v>
      </c>
      <c r="I67" s="25"/>
      <c r="J67" s="130">
        <v>22000000</v>
      </c>
      <c r="K67" s="33">
        <v>5708743</v>
      </c>
      <c r="L67" s="19" t="s">
        <v>135</v>
      </c>
      <c r="M67" s="19" t="s">
        <v>90</v>
      </c>
      <c r="N67" s="22" t="s">
        <v>89</v>
      </c>
      <c r="O67" s="19" t="s">
        <v>74</v>
      </c>
      <c r="P67" s="19" t="s">
        <v>95</v>
      </c>
      <c r="Q67" s="26" t="s">
        <v>95</v>
      </c>
      <c r="R67" s="57">
        <f t="shared" si="7"/>
        <v>0</v>
      </c>
      <c r="S67" s="70"/>
      <c r="T67" s="26" t="s">
        <v>95</v>
      </c>
      <c r="U67" s="26" t="s">
        <v>95</v>
      </c>
      <c r="V67" s="57">
        <f t="shared" si="8"/>
        <v>0</v>
      </c>
      <c r="W67" s="70"/>
      <c r="X67" s="26" t="s">
        <v>95</v>
      </c>
      <c r="Y67" s="26" t="s">
        <v>95</v>
      </c>
      <c r="Z67" s="26" t="s">
        <v>95</v>
      </c>
      <c r="AA67" s="26" t="s">
        <v>95</v>
      </c>
      <c r="AB67" s="26" t="s">
        <v>95</v>
      </c>
    </row>
    <row r="68" spans="1:28" s="8" customFormat="1" ht="102" customHeight="1" x14ac:dyDescent="0.25">
      <c r="A68" s="19" t="s">
        <v>36</v>
      </c>
      <c r="B68" s="19" t="s">
        <v>264</v>
      </c>
      <c r="C68" s="19"/>
      <c r="D68" s="19" t="s">
        <v>37</v>
      </c>
      <c r="E68" s="19" t="s">
        <v>136</v>
      </c>
      <c r="F68" s="37" t="s">
        <v>96</v>
      </c>
      <c r="G68" s="37" t="s">
        <v>96</v>
      </c>
      <c r="H68" s="65">
        <v>61379999</v>
      </c>
      <c r="I68" s="25">
        <f>Harmonogram[[#This Row],[Kwota dofinansowania na nabór  EURO (UE)]]*4.34</f>
        <v>61379999.379999995</v>
      </c>
      <c r="J68" s="130">
        <v>14142857</v>
      </c>
      <c r="K68" s="33">
        <v>10831764</v>
      </c>
      <c r="L68" s="19" t="s">
        <v>135</v>
      </c>
      <c r="M68" s="19" t="s">
        <v>91</v>
      </c>
      <c r="N68" s="22" t="s">
        <v>92</v>
      </c>
      <c r="O68" s="19" t="s">
        <v>75</v>
      </c>
      <c r="P68" s="19" t="s">
        <v>95</v>
      </c>
      <c r="Q68" s="29" t="s">
        <v>163</v>
      </c>
      <c r="R68" s="61">
        <f t="shared" si="7"/>
        <v>0</v>
      </c>
      <c r="S68" s="70"/>
      <c r="T68" s="28" t="s">
        <v>163</v>
      </c>
      <c r="U68" s="29" t="s">
        <v>163</v>
      </c>
      <c r="V68" s="57" t="s">
        <v>163</v>
      </c>
      <c r="W68" s="70" t="s">
        <v>163</v>
      </c>
      <c r="X68" s="24" t="s">
        <v>163</v>
      </c>
      <c r="Y68" s="29" t="s">
        <v>163</v>
      </c>
      <c r="Z68" s="24" t="s">
        <v>163</v>
      </c>
      <c r="AA68" s="29">
        <v>184139997</v>
      </c>
      <c r="AB68" s="26" t="s">
        <v>103</v>
      </c>
    </row>
    <row r="69" spans="1:28" s="8" customFormat="1" ht="261.75" customHeight="1" x14ac:dyDescent="0.25">
      <c r="A69" s="19" t="s">
        <v>36</v>
      </c>
      <c r="B69" s="19" t="s">
        <v>265</v>
      </c>
      <c r="C69" s="19"/>
      <c r="D69" s="19" t="s">
        <v>38</v>
      </c>
      <c r="E69" s="19" t="s">
        <v>136</v>
      </c>
      <c r="F69" s="37" t="s">
        <v>98</v>
      </c>
      <c r="G69" s="37" t="s">
        <v>98</v>
      </c>
      <c r="H69" s="65">
        <v>8957352.3199999984</v>
      </c>
      <c r="I69" s="25">
        <f t="shared" si="6"/>
        <v>8957352.3199999984</v>
      </c>
      <c r="J69" s="130">
        <v>2078272</v>
      </c>
      <c r="K69" s="23" t="s">
        <v>119</v>
      </c>
      <c r="L69" s="19" t="s">
        <v>135</v>
      </c>
      <c r="M69" s="19" t="s">
        <v>91</v>
      </c>
      <c r="N69" s="22" t="s">
        <v>92</v>
      </c>
      <c r="O69" s="19" t="s">
        <v>75</v>
      </c>
      <c r="P69" s="19" t="s">
        <v>94</v>
      </c>
      <c r="Q69" s="29" t="s">
        <v>163</v>
      </c>
      <c r="R69" s="61">
        <f t="shared" si="7"/>
        <v>0</v>
      </c>
      <c r="S69" s="70"/>
      <c r="T69" s="28" t="s">
        <v>163</v>
      </c>
      <c r="U69" s="29" t="s">
        <v>163</v>
      </c>
      <c r="V69" s="57" t="e">
        <f t="shared" si="8"/>
        <v>#VALUE!</v>
      </c>
      <c r="W69" s="70" t="s">
        <v>163</v>
      </c>
      <c r="X69" s="24" t="s">
        <v>163</v>
      </c>
      <c r="Y69" s="24" t="s">
        <v>95</v>
      </c>
      <c r="Z69" s="24" t="s">
        <v>95</v>
      </c>
      <c r="AA69" s="24" t="s">
        <v>95</v>
      </c>
      <c r="AB69" s="24" t="s">
        <v>95</v>
      </c>
    </row>
    <row r="70" spans="1:28" s="8" customFormat="1" ht="179.25" customHeight="1" x14ac:dyDescent="0.25">
      <c r="A70" s="19" t="s">
        <v>36</v>
      </c>
      <c r="B70" s="19" t="s">
        <v>266</v>
      </c>
      <c r="C70" s="19"/>
      <c r="D70" s="19" t="s">
        <v>39</v>
      </c>
      <c r="E70" s="19" t="s">
        <v>216</v>
      </c>
      <c r="F70" s="27" t="s">
        <v>97</v>
      </c>
      <c r="G70" s="27" t="s">
        <v>97</v>
      </c>
      <c r="H70" s="65">
        <v>17566193.729999997</v>
      </c>
      <c r="I70" s="25">
        <f t="shared" si="6"/>
        <v>17566193.729999997</v>
      </c>
      <c r="J70" s="130">
        <v>4075683</v>
      </c>
      <c r="K70" s="33">
        <v>1033305.2599999999</v>
      </c>
      <c r="L70" s="19" t="s">
        <v>135</v>
      </c>
      <c r="M70" s="19" t="s">
        <v>91</v>
      </c>
      <c r="N70" s="22" t="s">
        <v>89</v>
      </c>
      <c r="O70" s="19" t="s">
        <v>75</v>
      </c>
      <c r="P70" s="19" t="s">
        <v>94</v>
      </c>
      <c r="Q70" s="29" t="s">
        <v>163</v>
      </c>
      <c r="R70" s="57" t="s">
        <v>163</v>
      </c>
      <c r="S70" s="71" t="s">
        <v>163</v>
      </c>
      <c r="T70" s="24" t="s">
        <v>163</v>
      </c>
      <c r="U70" s="25" t="s">
        <v>163</v>
      </c>
      <c r="V70" s="57" t="e">
        <f t="shared" si="8"/>
        <v>#VALUE!</v>
      </c>
      <c r="W70" s="70" t="s">
        <v>163</v>
      </c>
      <c r="X70" s="24" t="s">
        <v>163</v>
      </c>
      <c r="Y70" s="26" t="s">
        <v>95</v>
      </c>
      <c r="Z70" s="26" t="s">
        <v>95</v>
      </c>
      <c r="AA70" s="26" t="s">
        <v>95</v>
      </c>
      <c r="AB70" s="26" t="s">
        <v>95</v>
      </c>
    </row>
    <row r="71" spans="1:28" s="8" customFormat="1" ht="184.5" customHeight="1" x14ac:dyDescent="0.25">
      <c r="A71" s="19" t="s">
        <v>36</v>
      </c>
      <c r="B71" s="19" t="s">
        <v>40</v>
      </c>
      <c r="C71" s="19" t="s">
        <v>314</v>
      </c>
      <c r="D71" s="19" t="s">
        <v>217</v>
      </c>
      <c r="E71" s="19" t="s">
        <v>218</v>
      </c>
      <c r="F71" s="37" t="s">
        <v>387</v>
      </c>
      <c r="G71" s="37" t="s">
        <v>388</v>
      </c>
      <c r="H71" s="65">
        <v>3776344.4199999995</v>
      </c>
      <c r="I71" s="25">
        <f t="shared" si="6"/>
        <v>3776344.4199999995</v>
      </c>
      <c r="J71" s="129">
        <v>876182</v>
      </c>
      <c r="K71" s="23" t="s">
        <v>119</v>
      </c>
      <c r="L71" s="19" t="s">
        <v>135</v>
      </c>
      <c r="M71" s="19" t="s">
        <v>91</v>
      </c>
      <c r="N71" s="22" t="s">
        <v>89</v>
      </c>
      <c r="O71" s="19" t="s">
        <v>76</v>
      </c>
      <c r="P71" s="19" t="s">
        <v>94</v>
      </c>
      <c r="Q71" s="49" t="s">
        <v>163</v>
      </c>
      <c r="R71" s="57"/>
      <c r="S71" s="70"/>
      <c r="T71" s="24" t="s">
        <v>163</v>
      </c>
      <c r="U71" s="49" t="s">
        <v>163</v>
      </c>
      <c r="V71" s="57" t="e">
        <f t="shared" si="8"/>
        <v>#VALUE!</v>
      </c>
      <c r="W71" s="70" t="s">
        <v>163</v>
      </c>
      <c r="X71" s="24" t="s">
        <v>163</v>
      </c>
      <c r="Y71" s="26" t="s">
        <v>95</v>
      </c>
      <c r="Z71" s="26" t="s">
        <v>95</v>
      </c>
      <c r="AA71" s="26" t="s">
        <v>95</v>
      </c>
      <c r="AB71" s="26" t="s">
        <v>95</v>
      </c>
    </row>
    <row r="72" spans="1:28" s="8" customFormat="1" ht="187.5" customHeight="1" x14ac:dyDescent="0.25">
      <c r="A72" s="19" t="s">
        <v>36</v>
      </c>
      <c r="B72" s="19" t="s">
        <v>267</v>
      </c>
      <c r="C72" s="19" t="s">
        <v>315</v>
      </c>
      <c r="D72" s="19" t="s">
        <v>219</v>
      </c>
      <c r="E72" s="19" t="s">
        <v>218</v>
      </c>
      <c r="F72" s="24" t="s">
        <v>99</v>
      </c>
      <c r="G72" s="24" t="s">
        <v>99</v>
      </c>
      <c r="H72" s="65">
        <v>43099999.999999993</v>
      </c>
      <c r="I72" s="25">
        <f t="shared" si="6"/>
        <v>43099999.999999993</v>
      </c>
      <c r="J72" s="130">
        <v>10000000</v>
      </c>
      <c r="K72" s="23" t="s">
        <v>119</v>
      </c>
      <c r="L72" s="19" t="s">
        <v>135</v>
      </c>
      <c r="M72" s="19" t="s">
        <v>91</v>
      </c>
      <c r="N72" s="22" t="s">
        <v>89</v>
      </c>
      <c r="O72" s="19" t="s">
        <v>77</v>
      </c>
      <c r="P72" s="19" t="s">
        <v>94</v>
      </c>
      <c r="Q72" s="29" t="s">
        <v>163</v>
      </c>
      <c r="R72" s="57">
        <f t="shared" si="7"/>
        <v>0</v>
      </c>
      <c r="S72" s="70"/>
      <c r="T72" s="24" t="s">
        <v>163</v>
      </c>
      <c r="U72" s="26" t="s">
        <v>95</v>
      </c>
      <c r="V72" s="57">
        <f t="shared" si="8"/>
        <v>0</v>
      </c>
      <c r="W72" s="70"/>
      <c r="X72" s="26" t="s">
        <v>95</v>
      </c>
      <c r="Y72" s="26" t="s">
        <v>95</v>
      </c>
      <c r="Z72" s="26" t="s">
        <v>95</v>
      </c>
      <c r="AA72" s="26" t="s">
        <v>95</v>
      </c>
      <c r="AB72" s="26" t="s">
        <v>95</v>
      </c>
    </row>
    <row r="73" spans="1:28" s="8" customFormat="1" ht="177" customHeight="1" x14ac:dyDescent="0.25">
      <c r="A73" s="19" t="s">
        <v>36</v>
      </c>
      <c r="B73" s="19" t="s">
        <v>267</v>
      </c>
      <c r="C73" s="19" t="s">
        <v>316</v>
      </c>
      <c r="D73" s="19" t="s">
        <v>220</v>
      </c>
      <c r="E73" s="19" t="s">
        <v>218</v>
      </c>
      <c r="F73" s="37" t="s">
        <v>386</v>
      </c>
      <c r="G73" s="37" t="s">
        <v>387</v>
      </c>
      <c r="H73" s="65">
        <v>23716119.799999997</v>
      </c>
      <c r="I73" s="25">
        <f t="shared" si="6"/>
        <v>23716119.799999997</v>
      </c>
      <c r="J73" s="130">
        <v>5502580</v>
      </c>
      <c r="K73" s="42">
        <v>2790134.53</v>
      </c>
      <c r="L73" s="19" t="s">
        <v>135</v>
      </c>
      <c r="M73" s="19" t="s">
        <v>91</v>
      </c>
      <c r="N73" s="22" t="s">
        <v>89</v>
      </c>
      <c r="O73" s="19" t="s">
        <v>77</v>
      </c>
      <c r="P73" s="19" t="s">
        <v>94</v>
      </c>
      <c r="Q73" s="29" t="s">
        <v>163</v>
      </c>
      <c r="R73" s="57">
        <f t="shared" si="7"/>
        <v>0</v>
      </c>
      <c r="S73" s="70"/>
      <c r="T73" s="24" t="s">
        <v>163</v>
      </c>
      <c r="U73" s="29">
        <v>9105133.5999999996</v>
      </c>
      <c r="V73" s="57">
        <f t="shared" si="8"/>
        <v>9105133.5999999996</v>
      </c>
      <c r="W73" s="70">
        <v>2112560</v>
      </c>
      <c r="X73" s="24" t="s">
        <v>100</v>
      </c>
      <c r="Y73" s="24" t="s">
        <v>95</v>
      </c>
      <c r="Z73" s="24" t="s">
        <v>95</v>
      </c>
      <c r="AA73" s="26" t="s">
        <v>95</v>
      </c>
      <c r="AB73" s="26" t="s">
        <v>95</v>
      </c>
    </row>
    <row r="74" spans="1:28" s="8" customFormat="1" ht="102" customHeight="1" x14ac:dyDescent="0.25">
      <c r="A74" s="19" t="s">
        <v>36</v>
      </c>
      <c r="B74" s="19" t="s">
        <v>41</v>
      </c>
      <c r="C74" s="19"/>
      <c r="D74" s="19" t="s">
        <v>221</v>
      </c>
      <c r="E74" s="19" t="s">
        <v>136</v>
      </c>
      <c r="F74" s="37" t="s">
        <v>362</v>
      </c>
      <c r="G74" s="37" t="s">
        <v>366</v>
      </c>
      <c r="H74" s="65">
        <v>59282015.679999992</v>
      </c>
      <c r="I74" s="25">
        <f t="shared" si="6"/>
        <v>59282015.679999992</v>
      </c>
      <c r="J74" s="130">
        <v>13754528</v>
      </c>
      <c r="K74" s="23" t="s">
        <v>119</v>
      </c>
      <c r="L74" s="19" t="s">
        <v>135</v>
      </c>
      <c r="M74" s="19" t="s">
        <v>93</v>
      </c>
      <c r="N74" s="22" t="s">
        <v>92</v>
      </c>
      <c r="O74" s="19" t="s">
        <v>77</v>
      </c>
      <c r="P74" s="30" t="s">
        <v>165</v>
      </c>
      <c r="Q74" s="29" t="s">
        <v>163</v>
      </c>
      <c r="R74" s="61">
        <f t="shared" ref="R74:R99" si="11">S74*$K$1</f>
        <v>0</v>
      </c>
      <c r="S74" s="70"/>
      <c r="T74" s="24" t="s">
        <v>163</v>
      </c>
      <c r="U74" s="24" t="s">
        <v>95</v>
      </c>
      <c r="V74" s="57">
        <f t="shared" si="8"/>
        <v>0</v>
      </c>
      <c r="W74" s="70"/>
      <c r="X74" s="24" t="s">
        <v>95</v>
      </c>
      <c r="Y74" s="24" t="s">
        <v>95</v>
      </c>
      <c r="Z74" s="24" t="s">
        <v>95</v>
      </c>
      <c r="AA74" s="26" t="s">
        <v>95</v>
      </c>
      <c r="AB74" s="26" t="s">
        <v>95</v>
      </c>
    </row>
    <row r="75" spans="1:28" s="52" customFormat="1" ht="140.25" customHeight="1" x14ac:dyDescent="0.25">
      <c r="A75" s="19" t="s">
        <v>36</v>
      </c>
      <c r="B75" s="19" t="s">
        <v>268</v>
      </c>
      <c r="C75" s="19" t="s">
        <v>317</v>
      </c>
      <c r="D75" s="19" t="s">
        <v>247</v>
      </c>
      <c r="E75" s="19" t="s">
        <v>211</v>
      </c>
      <c r="F75" s="27" t="s">
        <v>500</v>
      </c>
      <c r="G75" s="27" t="s">
        <v>501</v>
      </c>
      <c r="H75" s="65">
        <v>1719952.91</v>
      </c>
      <c r="I75" s="25">
        <f t="shared" si="6"/>
        <v>1719952.91</v>
      </c>
      <c r="J75" s="130">
        <v>399061</v>
      </c>
      <c r="K75" s="42">
        <v>101177.24999999999</v>
      </c>
      <c r="L75" s="19" t="s">
        <v>135</v>
      </c>
      <c r="M75" s="19" t="s">
        <v>91</v>
      </c>
      <c r="N75" s="22" t="s">
        <v>89</v>
      </c>
      <c r="O75" s="19" t="s">
        <v>77</v>
      </c>
      <c r="P75" s="19" t="s">
        <v>94</v>
      </c>
      <c r="Q75" s="26" t="s">
        <v>95</v>
      </c>
      <c r="R75" s="57">
        <f t="shared" si="11"/>
        <v>0</v>
      </c>
      <c r="S75" s="70"/>
      <c r="T75" s="26" t="s">
        <v>95</v>
      </c>
      <c r="U75" s="26" t="s">
        <v>95</v>
      </c>
      <c r="V75" s="57">
        <f t="shared" si="8"/>
        <v>0</v>
      </c>
      <c r="W75" s="70"/>
      <c r="X75" s="26" t="s">
        <v>95</v>
      </c>
      <c r="Y75" s="26" t="s">
        <v>95</v>
      </c>
      <c r="Z75" s="26" t="s">
        <v>95</v>
      </c>
      <c r="AA75" s="26" t="s">
        <v>95</v>
      </c>
      <c r="AB75" s="26" t="s">
        <v>95</v>
      </c>
    </row>
    <row r="76" spans="1:28" s="52" customFormat="1" ht="166.5" customHeight="1" x14ac:dyDescent="0.25">
      <c r="A76" s="19" t="s">
        <v>36</v>
      </c>
      <c r="B76" s="19" t="s">
        <v>269</v>
      </c>
      <c r="C76" s="19"/>
      <c r="D76" s="19" t="s">
        <v>233</v>
      </c>
      <c r="E76" s="19" t="s">
        <v>112</v>
      </c>
      <c r="F76" s="37" t="s">
        <v>96</v>
      </c>
      <c r="G76" s="37" t="s">
        <v>96</v>
      </c>
      <c r="H76" s="65">
        <v>23769171.589999996</v>
      </c>
      <c r="I76" s="25">
        <f t="shared" si="6"/>
        <v>23769171.589999996</v>
      </c>
      <c r="J76" s="130">
        <v>5514889</v>
      </c>
      <c r="K76" s="25">
        <v>1398189.8599999999</v>
      </c>
      <c r="L76" s="19" t="s">
        <v>135</v>
      </c>
      <c r="M76" s="19" t="s">
        <v>93</v>
      </c>
      <c r="N76" s="22" t="s">
        <v>89</v>
      </c>
      <c r="O76" s="19" t="s">
        <v>78</v>
      </c>
      <c r="P76" s="19" t="s">
        <v>94</v>
      </c>
      <c r="Q76" s="29" t="s">
        <v>163</v>
      </c>
      <c r="R76" s="57" t="e">
        <f t="shared" si="11"/>
        <v>#VALUE!</v>
      </c>
      <c r="S76" s="70" t="s">
        <v>163</v>
      </c>
      <c r="T76" s="24" t="s">
        <v>163</v>
      </c>
      <c r="U76" s="24" t="s">
        <v>95</v>
      </c>
      <c r="V76" s="57">
        <f t="shared" si="8"/>
        <v>0</v>
      </c>
      <c r="W76" s="70"/>
      <c r="X76" s="24" t="s">
        <v>95</v>
      </c>
      <c r="Y76" s="24" t="s">
        <v>95</v>
      </c>
      <c r="Z76" s="24" t="s">
        <v>95</v>
      </c>
      <c r="AA76" s="26" t="s">
        <v>95</v>
      </c>
      <c r="AB76" s="26" t="s">
        <v>95</v>
      </c>
    </row>
    <row r="77" spans="1:28" s="8" customFormat="1" ht="162.75" customHeight="1" x14ac:dyDescent="0.25">
      <c r="A77" s="19" t="s">
        <v>36</v>
      </c>
      <c r="B77" s="19" t="s">
        <v>270</v>
      </c>
      <c r="C77" s="19" t="s">
        <v>318</v>
      </c>
      <c r="D77" s="19" t="s">
        <v>222</v>
      </c>
      <c r="E77" s="19" t="s">
        <v>112</v>
      </c>
      <c r="F77" s="37" t="s">
        <v>386</v>
      </c>
      <c r="G77" s="27" t="s">
        <v>387</v>
      </c>
      <c r="H77" s="25">
        <v>93182200</v>
      </c>
      <c r="I77" s="25">
        <f t="shared" si="6"/>
        <v>93182199.999999985</v>
      </c>
      <c r="J77" s="130">
        <v>21620000</v>
      </c>
      <c r="K77" s="25">
        <v>10962614.300000001</v>
      </c>
      <c r="L77" s="19" t="s">
        <v>135</v>
      </c>
      <c r="M77" s="19" t="s">
        <v>93</v>
      </c>
      <c r="N77" s="22" t="s">
        <v>89</v>
      </c>
      <c r="O77" s="19" t="s">
        <v>78</v>
      </c>
      <c r="P77" s="19" t="s">
        <v>94</v>
      </c>
      <c r="Q77" s="26" t="s">
        <v>95</v>
      </c>
      <c r="R77" s="57">
        <f t="shared" si="11"/>
        <v>0</v>
      </c>
      <c r="S77" s="70"/>
      <c r="T77" s="26" t="s">
        <v>95</v>
      </c>
      <c r="U77" s="26" t="s">
        <v>95</v>
      </c>
      <c r="V77" s="57">
        <f t="shared" si="8"/>
        <v>0</v>
      </c>
      <c r="W77" s="70"/>
      <c r="X77" s="26" t="s">
        <v>95</v>
      </c>
      <c r="Y77" s="26" t="s">
        <v>95</v>
      </c>
      <c r="Z77" s="26" t="s">
        <v>95</v>
      </c>
      <c r="AA77" s="26" t="s">
        <v>95</v>
      </c>
      <c r="AB77" s="26" t="s">
        <v>95</v>
      </c>
    </row>
    <row r="78" spans="1:28" s="8" customFormat="1" ht="126.75" customHeight="1" x14ac:dyDescent="0.25">
      <c r="A78" s="19" t="s">
        <v>36</v>
      </c>
      <c r="B78" s="19" t="s">
        <v>42</v>
      </c>
      <c r="C78" s="19" t="s">
        <v>319</v>
      </c>
      <c r="D78" s="19" t="s">
        <v>120</v>
      </c>
      <c r="E78" s="19" t="s">
        <v>223</v>
      </c>
      <c r="F78" s="68" t="s">
        <v>97</v>
      </c>
      <c r="G78" s="68" t="s">
        <v>97</v>
      </c>
      <c r="H78" s="65">
        <v>336037.76999999996</v>
      </c>
      <c r="I78" s="25">
        <f t="shared" si="6"/>
        <v>336037.76999999996</v>
      </c>
      <c r="J78" s="130">
        <v>77967</v>
      </c>
      <c r="K78" s="25">
        <v>19769.969999999998</v>
      </c>
      <c r="L78" s="19" t="s">
        <v>135</v>
      </c>
      <c r="M78" s="19" t="s">
        <v>93</v>
      </c>
      <c r="N78" s="22" t="s">
        <v>92</v>
      </c>
      <c r="O78" s="19" t="s">
        <v>78</v>
      </c>
      <c r="P78" s="32" t="s">
        <v>94</v>
      </c>
      <c r="Q78" s="29" t="s">
        <v>163</v>
      </c>
      <c r="R78" s="61" t="s">
        <v>163</v>
      </c>
      <c r="S78" s="70" t="s">
        <v>163</v>
      </c>
      <c r="T78" s="50" t="s">
        <v>163</v>
      </c>
      <c r="U78" s="26" t="s">
        <v>95</v>
      </c>
      <c r="V78" s="57">
        <f t="shared" si="8"/>
        <v>0</v>
      </c>
      <c r="W78" s="70"/>
      <c r="X78" s="26" t="s">
        <v>95</v>
      </c>
      <c r="Y78" s="26" t="s">
        <v>95</v>
      </c>
      <c r="Z78" s="26" t="s">
        <v>95</v>
      </c>
      <c r="AA78" s="26" t="s">
        <v>95</v>
      </c>
      <c r="AB78" s="26" t="s">
        <v>95</v>
      </c>
    </row>
    <row r="79" spans="1:28" s="8" customFormat="1" ht="107.25" customHeight="1" x14ac:dyDescent="0.25">
      <c r="A79" s="19" t="s">
        <v>36</v>
      </c>
      <c r="B79" s="19" t="s">
        <v>42</v>
      </c>
      <c r="C79" s="19" t="s">
        <v>320</v>
      </c>
      <c r="D79" s="19" t="s">
        <v>121</v>
      </c>
      <c r="E79" s="19" t="s">
        <v>223</v>
      </c>
      <c r="F79" s="26" t="s">
        <v>482</v>
      </c>
      <c r="G79" s="26" t="s">
        <v>482</v>
      </c>
      <c r="H79" s="65">
        <v>12716422.26</v>
      </c>
      <c r="I79" s="25">
        <f t="shared" si="6"/>
        <v>12716422.26</v>
      </c>
      <c r="J79" s="130">
        <v>2950446</v>
      </c>
      <c r="K79" s="25">
        <v>748026.36</v>
      </c>
      <c r="L79" s="19" t="s">
        <v>135</v>
      </c>
      <c r="M79" s="19" t="s">
        <v>93</v>
      </c>
      <c r="N79" s="22" t="s">
        <v>92</v>
      </c>
      <c r="O79" s="19" t="s">
        <v>78</v>
      </c>
      <c r="P79" s="19" t="s">
        <v>94</v>
      </c>
      <c r="Q79" s="48" t="s">
        <v>163</v>
      </c>
      <c r="R79" s="63" t="e">
        <f t="shared" si="11"/>
        <v>#VALUE!</v>
      </c>
      <c r="S79" s="70" t="s">
        <v>163</v>
      </c>
      <c r="T79" s="26" t="s">
        <v>163</v>
      </c>
      <c r="U79" s="26" t="s">
        <v>95</v>
      </c>
      <c r="V79" s="57">
        <f t="shared" si="8"/>
        <v>0</v>
      </c>
      <c r="W79" s="70"/>
      <c r="X79" s="26" t="s">
        <v>95</v>
      </c>
      <c r="Y79" s="26" t="s">
        <v>95</v>
      </c>
      <c r="Z79" s="26" t="s">
        <v>95</v>
      </c>
      <c r="AA79" s="26" t="s">
        <v>95</v>
      </c>
      <c r="AB79" s="26" t="s">
        <v>95</v>
      </c>
    </row>
    <row r="80" spans="1:28" s="8" customFormat="1" ht="89.25" customHeight="1" x14ac:dyDescent="0.25">
      <c r="A80" s="19" t="s">
        <v>36</v>
      </c>
      <c r="B80" s="19" t="s">
        <v>43</v>
      </c>
      <c r="C80" s="19"/>
      <c r="D80" s="19" t="s">
        <v>127</v>
      </c>
      <c r="E80" s="19" t="s">
        <v>136</v>
      </c>
      <c r="F80" s="26" t="s">
        <v>126</v>
      </c>
      <c r="G80" s="26" t="s">
        <v>126</v>
      </c>
      <c r="H80" s="65">
        <v>23538500.389999997</v>
      </c>
      <c r="I80" s="25">
        <f t="shared" si="6"/>
        <v>23538500.389999997</v>
      </c>
      <c r="J80" s="130">
        <v>5461369</v>
      </c>
      <c r="K80" s="25">
        <v>2769235.34</v>
      </c>
      <c r="L80" s="19" t="s">
        <v>135</v>
      </c>
      <c r="M80" s="19" t="s">
        <v>93</v>
      </c>
      <c r="N80" s="22" t="s">
        <v>92</v>
      </c>
      <c r="O80" s="19" t="s">
        <v>79</v>
      </c>
      <c r="P80" s="19" t="s">
        <v>94</v>
      </c>
      <c r="Q80" s="26" t="s">
        <v>95</v>
      </c>
      <c r="R80" s="61">
        <f t="shared" si="11"/>
        <v>0</v>
      </c>
      <c r="S80" s="70"/>
      <c r="T80" s="26" t="s">
        <v>95</v>
      </c>
      <c r="U80" s="26" t="s">
        <v>95</v>
      </c>
      <c r="V80" s="57">
        <f t="shared" si="8"/>
        <v>0</v>
      </c>
      <c r="W80" s="70"/>
      <c r="X80" s="26" t="s">
        <v>95</v>
      </c>
      <c r="Y80" s="26" t="s">
        <v>95</v>
      </c>
      <c r="Z80" s="26" t="s">
        <v>95</v>
      </c>
      <c r="AA80" s="26" t="s">
        <v>95</v>
      </c>
      <c r="AB80" s="26" t="s">
        <v>95</v>
      </c>
    </row>
    <row r="81" spans="1:28" s="66" customFormat="1" ht="162.75" customHeight="1" x14ac:dyDescent="0.25">
      <c r="A81" s="19" t="s">
        <v>36</v>
      </c>
      <c r="B81" s="19" t="s">
        <v>271</v>
      </c>
      <c r="C81" s="19" t="s">
        <v>321</v>
      </c>
      <c r="D81" s="19" t="s">
        <v>248</v>
      </c>
      <c r="E81" s="19" t="s">
        <v>112</v>
      </c>
      <c r="F81" s="37" t="s">
        <v>364</v>
      </c>
      <c r="G81" s="37" t="s">
        <v>367</v>
      </c>
      <c r="H81" s="65">
        <v>10774999.999999998</v>
      </c>
      <c r="I81" s="25">
        <f t="shared" si="6"/>
        <v>10774999.999999998</v>
      </c>
      <c r="J81" s="130">
        <v>2500000</v>
      </c>
      <c r="K81" s="25">
        <v>1267648.5799999998</v>
      </c>
      <c r="L81" s="19" t="s">
        <v>135</v>
      </c>
      <c r="M81" s="19" t="s">
        <v>91</v>
      </c>
      <c r="N81" s="22" t="s">
        <v>89</v>
      </c>
      <c r="O81" s="19" t="s">
        <v>79</v>
      </c>
      <c r="P81" s="19" t="s">
        <v>94</v>
      </c>
      <c r="Q81" s="26" t="s">
        <v>95</v>
      </c>
      <c r="R81" s="57">
        <f t="shared" si="11"/>
        <v>0</v>
      </c>
      <c r="S81" s="70"/>
      <c r="T81" s="26" t="s">
        <v>95</v>
      </c>
      <c r="U81" s="26" t="s">
        <v>95</v>
      </c>
      <c r="V81" s="57">
        <f t="shared" si="8"/>
        <v>0</v>
      </c>
      <c r="W81" s="70"/>
      <c r="X81" s="26" t="s">
        <v>95</v>
      </c>
      <c r="Y81" s="26" t="s">
        <v>95</v>
      </c>
      <c r="Z81" s="26" t="s">
        <v>95</v>
      </c>
      <c r="AA81" s="26" t="s">
        <v>95</v>
      </c>
      <c r="AB81" s="26" t="s">
        <v>95</v>
      </c>
    </row>
    <row r="82" spans="1:28" s="52" customFormat="1" ht="175.5" customHeight="1" x14ac:dyDescent="0.25">
      <c r="A82" s="19" t="s">
        <v>36</v>
      </c>
      <c r="B82" s="19" t="s">
        <v>271</v>
      </c>
      <c r="C82" s="19" t="s">
        <v>322</v>
      </c>
      <c r="D82" s="19" t="s">
        <v>224</v>
      </c>
      <c r="E82" s="19" t="s">
        <v>112</v>
      </c>
      <c r="F82" s="27" t="s">
        <v>99</v>
      </c>
      <c r="G82" s="27" t="s">
        <v>99</v>
      </c>
      <c r="H82" s="29">
        <v>10774999.999999998</v>
      </c>
      <c r="I82" s="25">
        <f t="shared" si="6"/>
        <v>10774999.999999998</v>
      </c>
      <c r="J82" s="129">
        <v>2500000</v>
      </c>
      <c r="K82" s="25">
        <v>1267648.5799999998</v>
      </c>
      <c r="L82" s="19" t="s">
        <v>135</v>
      </c>
      <c r="M82" s="19" t="s">
        <v>91</v>
      </c>
      <c r="N82" s="22" t="s">
        <v>89</v>
      </c>
      <c r="O82" s="19" t="s">
        <v>79</v>
      </c>
      <c r="P82" s="19" t="s">
        <v>94</v>
      </c>
      <c r="Q82" s="29" t="s">
        <v>163</v>
      </c>
      <c r="R82" s="57">
        <f t="shared" si="11"/>
        <v>0</v>
      </c>
      <c r="S82" s="70">
        <v>0</v>
      </c>
      <c r="T82" s="24" t="s">
        <v>163</v>
      </c>
      <c r="U82" s="26" t="s">
        <v>95</v>
      </c>
      <c r="V82" s="57">
        <f t="shared" si="8"/>
        <v>0</v>
      </c>
      <c r="W82" s="70"/>
      <c r="X82" s="26" t="s">
        <v>95</v>
      </c>
      <c r="Y82" s="26" t="s">
        <v>95</v>
      </c>
      <c r="Z82" s="26" t="s">
        <v>95</v>
      </c>
      <c r="AA82" s="26" t="s">
        <v>95</v>
      </c>
      <c r="AB82" s="26" t="s">
        <v>95</v>
      </c>
    </row>
    <row r="83" spans="1:28" s="8" customFormat="1" ht="177" customHeight="1" x14ac:dyDescent="0.25">
      <c r="A83" s="19" t="s">
        <v>36</v>
      </c>
      <c r="B83" s="19" t="s">
        <v>44</v>
      </c>
      <c r="C83" s="19"/>
      <c r="D83" s="19" t="s">
        <v>285</v>
      </c>
      <c r="E83" s="19" t="s">
        <v>113</v>
      </c>
      <c r="F83" s="37" t="s">
        <v>98</v>
      </c>
      <c r="G83" s="37" t="s">
        <v>98</v>
      </c>
      <c r="H83" s="65">
        <v>14638040.069999998</v>
      </c>
      <c r="I83" s="25">
        <f t="shared" si="6"/>
        <v>14638040.069999998</v>
      </c>
      <c r="J83" s="130">
        <v>3396297</v>
      </c>
      <c r="K83" s="43">
        <v>1722125.15</v>
      </c>
      <c r="L83" s="19" t="s">
        <v>135</v>
      </c>
      <c r="M83" s="19" t="s">
        <v>91</v>
      </c>
      <c r="N83" s="22" t="s">
        <v>89</v>
      </c>
      <c r="O83" s="19" t="s">
        <v>80</v>
      </c>
      <c r="P83" s="19" t="s">
        <v>94</v>
      </c>
      <c r="Q83" s="29" t="s">
        <v>163</v>
      </c>
      <c r="R83" s="57">
        <f t="shared" si="11"/>
        <v>0</v>
      </c>
      <c r="S83" s="70"/>
      <c r="T83" s="26" t="s">
        <v>163</v>
      </c>
      <c r="U83" s="26" t="s">
        <v>95</v>
      </c>
      <c r="V83" s="57">
        <f t="shared" si="8"/>
        <v>0</v>
      </c>
      <c r="W83" s="70"/>
      <c r="X83" s="26" t="s">
        <v>95</v>
      </c>
      <c r="Y83" s="26" t="s">
        <v>95</v>
      </c>
      <c r="Z83" s="26" t="s">
        <v>95</v>
      </c>
      <c r="AA83" s="26" t="s">
        <v>95</v>
      </c>
      <c r="AB83" s="26" t="s">
        <v>95</v>
      </c>
    </row>
    <row r="84" spans="1:28" s="52" customFormat="1" ht="207" customHeight="1" x14ac:dyDescent="0.25">
      <c r="A84" s="19" t="s">
        <v>36</v>
      </c>
      <c r="B84" s="19" t="s">
        <v>45</v>
      </c>
      <c r="C84" s="19"/>
      <c r="D84" s="19" t="s">
        <v>140</v>
      </c>
      <c r="E84" s="19" t="s">
        <v>225</v>
      </c>
      <c r="F84" s="27" t="s">
        <v>162</v>
      </c>
      <c r="G84" s="27" t="s">
        <v>162</v>
      </c>
      <c r="H84" s="65">
        <v>8620000</v>
      </c>
      <c r="I84" s="25">
        <f t="shared" si="6"/>
        <v>8620000</v>
      </c>
      <c r="J84" s="130">
        <v>2000000</v>
      </c>
      <c r="K84" s="43">
        <v>1014121.45</v>
      </c>
      <c r="L84" s="19" t="s">
        <v>135</v>
      </c>
      <c r="M84" s="19" t="s">
        <v>197</v>
      </c>
      <c r="N84" s="22" t="s">
        <v>89</v>
      </c>
      <c r="O84" s="19" t="s">
        <v>80</v>
      </c>
      <c r="P84" s="19" t="s">
        <v>198</v>
      </c>
      <c r="Q84" s="29">
        <v>8620000</v>
      </c>
      <c r="R84" s="57">
        <f t="shared" si="11"/>
        <v>8620000</v>
      </c>
      <c r="S84" s="70">
        <v>2000000</v>
      </c>
      <c r="T84" s="27" t="s">
        <v>149</v>
      </c>
      <c r="U84" s="26" t="s">
        <v>95</v>
      </c>
      <c r="V84" s="57">
        <f t="shared" si="8"/>
        <v>0</v>
      </c>
      <c r="W84" s="70"/>
      <c r="X84" s="26" t="s">
        <v>95</v>
      </c>
      <c r="Y84" s="26" t="s">
        <v>95</v>
      </c>
      <c r="Z84" s="26" t="s">
        <v>95</v>
      </c>
      <c r="AA84" s="26" t="s">
        <v>95</v>
      </c>
      <c r="AB84" s="26" t="s">
        <v>95</v>
      </c>
    </row>
    <row r="85" spans="1:28" s="8" customFormat="1" ht="180.75" customHeight="1" x14ac:dyDescent="0.25">
      <c r="A85" s="19" t="s">
        <v>36</v>
      </c>
      <c r="B85" s="19" t="s">
        <v>46</v>
      </c>
      <c r="C85" s="19" t="s">
        <v>323</v>
      </c>
      <c r="D85" s="19" t="s">
        <v>226</v>
      </c>
      <c r="E85" s="19" t="s">
        <v>456</v>
      </c>
      <c r="F85" s="27" t="s">
        <v>403</v>
      </c>
      <c r="G85" s="27" t="s">
        <v>416</v>
      </c>
      <c r="H85" s="65">
        <v>10774999.999999998</v>
      </c>
      <c r="I85" s="25">
        <f t="shared" si="6"/>
        <v>10774999.999999998</v>
      </c>
      <c r="J85" s="130">
        <v>2500000</v>
      </c>
      <c r="K85" s="43">
        <v>1267648.5799999998</v>
      </c>
      <c r="L85" s="19" t="s">
        <v>135</v>
      </c>
      <c r="M85" s="19" t="s">
        <v>93</v>
      </c>
      <c r="N85" s="22" t="s">
        <v>89</v>
      </c>
      <c r="O85" s="19" t="s">
        <v>81</v>
      </c>
      <c r="P85" s="19" t="s">
        <v>457</v>
      </c>
      <c r="Q85" s="26" t="s">
        <v>95</v>
      </c>
      <c r="R85" s="57">
        <f t="shared" si="11"/>
        <v>0</v>
      </c>
      <c r="S85" s="70"/>
      <c r="T85" s="26" t="s">
        <v>95</v>
      </c>
      <c r="U85" s="26" t="s">
        <v>95</v>
      </c>
      <c r="V85" s="57">
        <f t="shared" si="8"/>
        <v>0</v>
      </c>
      <c r="W85" s="70"/>
      <c r="X85" s="26" t="s">
        <v>95</v>
      </c>
      <c r="Y85" s="26" t="s">
        <v>95</v>
      </c>
      <c r="Z85" s="26" t="s">
        <v>95</v>
      </c>
      <c r="AA85" s="26" t="s">
        <v>95</v>
      </c>
      <c r="AB85" s="26" t="s">
        <v>95</v>
      </c>
    </row>
    <row r="86" spans="1:28" s="8" customFormat="1" ht="99.75" customHeight="1" x14ac:dyDescent="0.25">
      <c r="A86" s="19" t="s">
        <v>36</v>
      </c>
      <c r="B86" s="19" t="s">
        <v>46</v>
      </c>
      <c r="C86" s="19" t="s">
        <v>324</v>
      </c>
      <c r="D86" s="19" t="s">
        <v>227</v>
      </c>
      <c r="E86" s="19" t="s">
        <v>136</v>
      </c>
      <c r="F86" s="26" t="s">
        <v>99</v>
      </c>
      <c r="G86" s="26" t="s">
        <v>99</v>
      </c>
      <c r="H86" s="65">
        <v>17264661.82</v>
      </c>
      <c r="I86" s="25">
        <f t="shared" si="6"/>
        <v>17264661.82</v>
      </c>
      <c r="J86" s="129">
        <v>4005722</v>
      </c>
      <c r="K86" s="43">
        <v>2031139.2199999997</v>
      </c>
      <c r="L86" s="19" t="s">
        <v>135</v>
      </c>
      <c r="M86" s="19" t="s">
        <v>93</v>
      </c>
      <c r="N86" s="22" t="s">
        <v>92</v>
      </c>
      <c r="O86" s="19" t="s">
        <v>81</v>
      </c>
      <c r="P86" s="19" t="s">
        <v>94</v>
      </c>
      <c r="Q86" s="47" t="s">
        <v>163</v>
      </c>
      <c r="R86" s="62" t="s">
        <v>163</v>
      </c>
      <c r="S86" s="70"/>
      <c r="T86" s="26" t="s">
        <v>163</v>
      </c>
      <c r="U86" s="26" t="s">
        <v>95</v>
      </c>
      <c r="V86" s="57">
        <f t="shared" si="8"/>
        <v>0</v>
      </c>
      <c r="W86" s="70"/>
      <c r="X86" s="26" t="s">
        <v>95</v>
      </c>
      <c r="Y86" s="26" t="s">
        <v>95</v>
      </c>
      <c r="Z86" s="26" t="s">
        <v>95</v>
      </c>
      <c r="AA86" s="26" t="s">
        <v>95</v>
      </c>
      <c r="AB86" s="26" t="s">
        <v>95</v>
      </c>
    </row>
    <row r="87" spans="1:28" s="8" customFormat="1" ht="183.75" customHeight="1" x14ac:dyDescent="0.25">
      <c r="A87" s="19" t="s">
        <v>36</v>
      </c>
      <c r="B87" s="19" t="s">
        <v>272</v>
      </c>
      <c r="C87" s="19"/>
      <c r="D87" s="19" t="s">
        <v>157</v>
      </c>
      <c r="E87" s="30" t="s">
        <v>228</v>
      </c>
      <c r="F87" s="27" t="s">
        <v>498</v>
      </c>
      <c r="G87" s="27" t="s">
        <v>502</v>
      </c>
      <c r="H87" s="65">
        <v>4310000</v>
      </c>
      <c r="I87" s="25">
        <f t="shared" si="6"/>
        <v>4310000</v>
      </c>
      <c r="J87" s="130">
        <v>1000000</v>
      </c>
      <c r="K87" s="43">
        <v>507062.87999999995</v>
      </c>
      <c r="L87" s="19" t="s">
        <v>135</v>
      </c>
      <c r="M87" s="19" t="s">
        <v>91</v>
      </c>
      <c r="N87" s="22" t="s">
        <v>89</v>
      </c>
      <c r="O87" s="19" t="s">
        <v>82</v>
      </c>
      <c r="P87" s="19" t="s">
        <v>94</v>
      </c>
      <c r="Q87" s="26" t="s">
        <v>95</v>
      </c>
      <c r="R87" s="57">
        <f t="shared" si="11"/>
        <v>0</v>
      </c>
      <c r="S87" s="70"/>
      <c r="T87" s="26" t="s">
        <v>95</v>
      </c>
      <c r="U87" s="26" t="s">
        <v>95</v>
      </c>
      <c r="V87" s="57">
        <f t="shared" si="8"/>
        <v>0</v>
      </c>
      <c r="W87" s="70"/>
      <c r="X87" s="26" t="s">
        <v>95</v>
      </c>
      <c r="Y87" s="26" t="s">
        <v>95</v>
      </c>
      <c r="Z87" s="26" t="s">
        <v>95</v>
      </c>
      <c r="AA87" s="26" t="s">
        <v>95</v>
      </c>
      <c r="AB87" s="26" t="s">
        <v>95</v>
      </c>
    </row>
    <row r="88" spans="1:28" s="52" customFormat="1" ht="279.75" customHeight="1" x14ac:dyDescent="0.25">
      <c r="A88" s="19" t="s">
        <v>36</v>
      </c>
      <c r="B88" s="19" t="s">
        <v>47</v>
      </c>
      <c r="C88" s="19" t="s">
        <v>339</v>
      </c>
      <c r="D88" s="19" t="s">
        <v>398</v>
      </c>
      <c r="E88" s="19" t="s">
        <v>225</v>
      </c>
      <c r="F88" s="27" t="s">
        <v>162</v>
      </c>
      <c r="G88" s="27" t="s">
        <v>162</v>
      </c>
      <c r="H88" s="65">
        <v>28014999.999999996</v>
      </c>
      <c r="I88" s="25">
        <f t="shared" si="6"/>
        <v>28014999.999999996</v>
      </c>
      <c r="J88" s="129">
        <v>6500000</v>
      </c>
      <c r="K88" s="43">
        <v>3295882.86</v>
      </c>
      <c r="L88" s="19" t="s">
        <v>135</v>
      </c>
      <c r="M88" s="30" t="s">
        <v>197</v>
      </c>
      <c r="N88" s="22" t="s">
        <v>89</v>
      </c>
      <c r="O88" s="22" t="s">
        <v>83</v>
      </c>
      <c r="P88" s="19" t="s">
        <v>198</v>
      </c>
      <c r="Q88" s="29">
        <v>28014999.999999996</v>
      </c>
      <c r="R88" s="25">
        <f t="shared" si="11"/>
        <v>28014999.999999996</v>
      </c>
      <c r="S88" s="129">
        <v>6500000</v>
      </c>
      <c r="T88" s="27" t="s">
        <v>149</v>
      </c>
      <c r="U88" s="26" t="s">
        <v>95</v>
      </c>
      <c r="V88" s="25">
        <f t="shared" si="8"/>
        <v>0</v>
      </c>
      <c r="W88" s="129"/>
      <c r="X88" s="26" t="s">
        <v>95</v>
      </c>
      <c r="Y88" s="26" t="s">
        <v>95</v>
      </c>
      <c r="Z88" s="26" t="s">
        <v>95</v>
      </c>
      <c r="AA88" s="26" t="s">
        <v>95</v>
      </c>
      <c r="AB88" s="26" t="s">
        <v>95</v>
      </c>
    </row>
    <row r="89" spans="1:28" s="8" customFormat="1" ht="287.25" customHeight="1" x14ac:dyDescent="0.25">
      <c r="A89" s="19" t="s">
        <v>36</v>
      </c>
      <c r="B89" s="19" t="s">
        <v>48</v>
      </c>
      <c r="C89" s="19" t="s">
        <v>326</v>
      </c>
      <c r="D89" s="19" t="s">
        <v>230</v>
      </c>
      <c r="E89" s="19" t="s">
        <v>136</v>
      </c>
      <c r="F89" s="67" t="s">
        <v>475</v>
      </c>
      <c r="G89" s="68" t="s">
        <v>476</v>
      </c>
      <c r="H89" s="120">
        <v>16668472.82</v>
      </c>
      <c r="I89" s="25"/>
      <c r="J89" s="129">
        <v>4000000</v>
      </c>
      <c r="K89" s="43">
        <v>1960996.8</v>
      </c>
      <c r="L89" s="19" t="s">
        <v>135</v>
      </c>
      <c r="M89" s="19" t="s">
        <v>93</v>
      </c>
      <c r="N89" s="22" t="s">
        <v>92</v>
      </c>
      <c r="O89" s="22" t="s">
        <v>83</v>
      </c>
      <c r="P89" s="19" t="s">
        <v>477</v>
      </c>
      <c r="Q89" s="26" t="s">
        <v>95</v>
      </c>
      <c r="R89" s="63">
        <f t="shared" si="11"/>
        <v>0</v>
      </c>
      <c r="S89" s="70"/>
      <c r="T89" s="26" t="s">
        <v>95</v>
      </c>
      <c r="U89" s="26" t="s">
        <v>95</v>
      </c>
      <c r="V89" s="57">
        <f t="shared" si="8"/>
        <v>0</v>
      </c>
      <c r="W89" s="70"/>
      <c r="X89" s="26" t="s">
        <v>95</v>
      </c>
      <c r="Y89" s="26" t="s">
        <v>95</v>
      </c>
      <c r="Z89" s="26" t="s">
        <v>95</v>
      </c>
      <c r="AA89" s="26" t="s">
        <v>95</v>
      </c>
      <c r="AB89" s="26" t="s">
        <v>95</v>
      </c>
    </row>
    <row r="90" spans="1:28" s="52" customFormat="1" ht="126" customHeight="1" x14ac:dyDescent="0.25">
      <c r="A90" s="19" t="s">
        <v>36</v>
      </c>
      <c r="B90" s="19" t="s">
        <v>49</v>
      </c>
      <c r="C90" s="19"/>
      <c r="D90" s="22" t="s">
        <v>158</v>
      </c>
      <c r="E90" s="19" t="s">
        <v>211</v>
      </c>
      <c r="F90" s="37" t="s">
        <v>483</v>
      </c>
      <c r="G90" s="37" t="s">
        <v>483</v>
      </c>
      <c r="H90" s="65">
        <v>47399884.429999992</v>
      </c>
      <c r="I90" s="25">
        <f t="shared" si="6"/>
        <v>47399884.429999992</v>
      </c>
      <c r="J90" s="130">
        <v>10997653</v>
      </c>
      <c r="K90" s="41">
        <v>5576463.3299999991</v>
      </c>
      <c r="L90" s="19" t="s">
        <v>135</v>
      </c>
      <c r="M90" s="19" t="s">
        <v>93</v>
      </c>
      <c r="N90" s="22" t="s">
        <v>89</v>
      </c>
      <c r="O90" s="22" t="s">
        <v>83</v>
      </c>
      <c r="P90" s="19" t="s">
        <v>94</v>
      </c>
      <c r="Q90" s="26" t="s">
        <v>95</v>
      </c>
      <c r="R90" s="57">
        <f t="shared" si="11"/>
        <v>0</v>
      </c>
      <c r="S90" s="70"/>
      <c r="T90" s="26" t="s">
        <v>95</v>
      </c>
      <c r="U90" s="26" t="s">
        <v>95</v>
      </c>
      <c r="V90" s="57">
        <f t="shared" si="8"/>
        <v>0</v>
      </c>
      <c r="W90" s="70"/>
      <c r="X90" s="26" t="s">
        <v>95</v>
      </c>
      <c r="Y90" s="26" t="s">
        <v>95</v>
      </c>
      <c r="Z90" s="26" t="s">
        <v>95</v>
      </c>
      <c r="AA90" s="26" t="s">
        <v>95</v>
      </c>
      <c r="AB90" s="26" t="s">
        <v>95</v>
      </c>
    </row>
    <row r="91" spans="1:28" s="52" customFormat="1" ht="116.25" customHeight="1" x14ac:dyDescent="0.25">
      <c r="A91" s="19" t="s">
        <v>36</v>
      </c>
      <c r="B91" s="19" t="s">
        <v>50</v>
      </c>
      <c r="C91" s="19" t="s">
        <v>327</v>
      </c>
      <c r="D91" s="19" t="s">
        <v>159</v>
      </c>
      <c r="E91" s="19" t="s">
        <v>229</v>
      </c>
      <c r="F91" s="37" t="s">
        <v>388</v>
      </c>
      <c r="G91" s="27" t="s">
        <v>415</v>
      </c>
      <c r="H91" s="65">
        <v>12929999.999999998</v>
      </c>
      <c r="I91" s="25">
        <f t="shared" si="6"/>
        <v>12929999.999999998</v>
      </c>
      <c r="J91" s="130">
        <v>3000000</v>
      </c>
      <c r="K91" s="41">
        <v>1521175.71</v>
      </c>
      <c r="L91" s="19" t="s">
        <v>135</v>
      </c>
      <c r="M91" s="19" t="s">
        <v>93</v>
      </c>
      <c r="N91" s="22" t="s">
        <v>89</v>
      </c>
      <c r="O91" s="22" t="s">
        <v>83</v>
      </c>
      <c r="P91" s="19" t="s">
        <v>94</v>
      </c>
      <c r="Q91" s="29" t="s">
        <v>163</v>
      </c>
      <c r="R91" s="57" t="e">
        <f t="shared" si="11"/>
        <v>#VALUE!</v>
      </c>
      <c r="S91" s="70" t="s">
        <v>163</v>
      </c>
      <c r="T91" s="37" t="s">
        <v>163</v>
      </c>
      <c r="U91" s="26" t="s">
        <v>95</v>
      </c>
      <c r="V91" s="57">
        <f t="shared" si="8"/>
        <v>0</v>
      </c>
      <c r="W91" s="70"/>
      <c r="X91" s="26" t="s">
        <v>95</v>
      </c>
      <c r="Y91" s="26" t="s">
        <v>95</v>
      </c>
      <c r="Z91" s="26" t="s">
        <v>95</v>
      </c>
      <c r="AA91" s="26" t="s">
        <v>95</v>
      </c>
      <c r="AB91" s="26" t="s">
        <v>95</v>
      </c>
    </row>
    <row r="92" spans="1:28" s="52" customFormat="1" ht="125.25" customHeight="1" x14ac:dyDescent="0.25">
      <c r="A92" s="19" t="s">
        <v>36</v>
      </c>
      <c r="B92" s="19" t="s">
        <v>50</v>
      </c>
      <c r="C92" s="19" t="s">
        <v>325</v>
      </c>
      <c r="D92" s="19" t="s">
        <v>105</v>
      </c>
      <c r="E92" s="19" t="s">
        <v>229</v>
      </c>
      <c r="F92" s="37" t="s">
        <v>368</v>
      </c>
      <c r="G92" s="27" t="s">
        <v>366</v>
      </c>
      <c r="H92" s="65">
        <v>8620000</v>
      </c>
      <c r="I92" s="25">
        <f t="shared" ref="I92:I119" si="12">J92*$K$1</f>
        <v>8620000</v>
      </c>
      <c r="J92" s="130">
        <v>2000000</v>
      </c>
      <c r="K92" s="41">
        <v>1014121.45</v>
      </c>
      <c r="L92" s="19" t="s">
        <v>135</v>
      </c>
      <c r="M92" s="19" t="s">
        <v>93</v>
      </c>
      <c r="N92" s="22" t="s">
        <v>89</v>
      </c>
      <c r="O92" s="22" t="s">
        <v>83</v>
      </c>
      <c r="P92" s="19" t="s">
        <v>94</v>
      </c>
      <c r="Q92" s="26" t="s">
        <v>95</v>
      </c>
      <c r="R92" s="57">
        <f t="shared" si="11"/>
        <v>0</v>
      </c>
      <c r="S92" s="70"/>
      <c r="T92" s="26" t="s">
        <v>95</v>
      </c>
      <c r="U92" s="26" t="s">
        <v>95</v>
      </c>
      <c r="V92" s="57">
        <f t="shared" si="8"/>
        <v>0</v>
      </c>
      <c r="W92" s="70"/>
      <c r="X92" s="26" t="s">
        <v>95</v>
      </c>
      <c r="Y92" s="26" t="s">
        <v>95</v>
      </c>
      <c r="Z92" s="26" t="s">
        <v>95</v>
      </c>
      <c r="AA92" s="26" t="s">
        <v>95</v>
      </c>
      <c r="AB92" s="26" t="s">
        <v>95</v>
      </c>
    </row>
    <row r="93" spans="1:28" s="52" customFormat="1" ht="115.5" customHeight="1" x14ac:dyDescent="0.25">
      <c r="A93" s="19" t="s">
        <v>36</v>
      </c>
      <c r="B93" s="19" t="s">
        <v>273</v>
      </c>
      <c r="C93" s="19" t="s">
        <v>328</v>
      </c>
      <c r="D93" s="19" t="s">
        <v>249</v>
      </c>
      <c r="E93" s="19" t="s">
        <v>231</v>
      </c>
      <c r="F93" s="37" t="s">
        <v>387</v>
      </c>
      <c r="G93" s="37" t="s">
        <v>388</v>
      </c>
      <c r="H93" s="65">
        <v>7505632.2599999998</v>
      </c>
      <c r="I93" s="25">
        <f t="shared" si="12"/>
        <v>7505632.2599999998</v>
      </c>
      <c r="J93" s="129">
        <v>1741446</v>
      </c>
      <c r="K93" s="102">
        <v>883015.55999999994</v>
      </c>
      <c r="L93" s="19" t="s">
        <v>135</v>
      </c>
      <c r="M93" s="19" t="s">
        <v>91</v>
      </c>
      <c r="N93" s="22" t="s">
        <v>89</v>
      </c>
      <c r="O93" s="22" t="s">
        <v>75</v>
      </c>
      <c r="P93" s="19" t="s">
        <v>378</v>
      </c>
      <c r="Q93" s="29" t="s">
        <v>163</v>
      </c>
      <c r="R93" s="57"/>
      <c r="S93" s="70" t="s">
        <v>163</v>
      </c>
      <c r="T93" s="24" t="s">
        <v>163</v>
      </c>
      <c r="U93" s="29">
        <v>7505636.5699999994</v>
      </c>
      <c r="V93" s="57">
        <f t="shared" si="8"/>
        <v>7505636.5699999994</v>
      </c>
      <c r="W93" s="70">
        <v>1741447</v>
      </c>
      <c r="X93" s="24" t="s">
        <v>101</v>
      </c>
      <c r="Y93" s="26" t="s">
        <v>95</v>
      </c>
      <c r="Z93" s="26" t="s">
        <v>95</v>
      </c>
      <c r="AA93" s="26" t="s">
        <v>95</v>
      </c>
      <c r="AB93" s="26" t="s">
        <v>95</v>
      </c>
    </row>
    <row r="94" spans="1:28" s="52" customFormat="1" ht="110.25" customHeight="1" x14ac:dyDescent="0.25">
      <c r="A94" s="19" t="s">
        <v>36</v>
      </c>
      <c r="B94" s="19" t="s">
        <v>273</v>
      </c>
      <c r="C94" s="19" t="s">
        <v>329</v>
      </c>
      <c r="D94" s="19" t="s">
        <v>250</v>
      </c>
      <c r="E94" s="19" t="s">
        <v>231</v>
      </c>
      <c r="F94" s="37" t="s">
        <v>387</v>
      </c>
      <c r="G94" s="37" t="s">
        <v>388</v>
      </c>
      <c r="H94" s="65">
        <v>3252170.84</v>
      </c>
      <c r="I94" s="25">
        <f t="shared" si="12"/>
        <v>3252170.84</v>
      </c>
      <c r="J94" s="129">
        <v>754564</v>
      </c>
      <c r="K94" s="102">
        <v>382607.31999999995</v>
      </c>
      <c r="L94" s="19" t="s">
        <v>135</v>
      </c>
      <c r="M94" s="19" t="s">
        <v>91</v>
      </c>
      <c r="N94" s="22" t="s">
        <v>89</v>
      </c>
      <c r="O94" s="22" t="s">
        <v>128</v>
      </c>
      <c r="P94" s="19" t="s">
        <v>378</v>
      </c>
      <c r="Q94" s="29" t="s">
        <v>163</v>
      </c>
      <c r="R94" s="57"/>
      <c r="S94" s="70" t="s">
        <v>163</v>
      </c>
      <c r="T94" s="24" t="s">
        <v>163</v>
      </c>
      <c r="U94" s="29">
        <v>3252175.15</v>
      </c>
      <c r="V94" s="57">
        <f t="shared" si="8"/>
        <v>3252175.15</v>
      </c>
      <c r="W94" s="70">
        <v>754565</v>
      </c>
      <c r="X94" s="24" t="s">
        <v>101</v>
      </c>
      <c r="Y94" s="26" t="s">
        <v>95</v>
      </c>
      <c r="Z94" s="26" t="s">
        <v>95</v>
      </c>
      <c r="AA94" s="26" t="s">
        <v>95</v>
      </c>
      <c r="AB94" s="26" t="s">
        <v>95</v>
      </c>
    </row>
    <row r="95" spans="1:28" s="8" customFormat="1" ht="109.5" customHeight="1" x14ac:dyDescent="0.25">
      <c r="A95" s="19" t="s">
        <v>36</v>
      </c>
      <c r="B95" s="19" t="s">
        <v>273</v>
      </c>
      <c r="C95" s="19" t="s">
        <v>330</v>
      </c>
      <c r="D95" s="19" t="s">
        <v>251</v>
      </c>
      <c r="E95" s="19" t="s">
        <v>231</v>
      </c>
      <c r="F95" s="37" t="s">
        <v>387</v>
      </c>
      <c r="G95" s="37" t="s">
        <v>388</v>
      </c>
      <c r="H95" s="65">
        <v>4166334.7699999996</v>
      </c>
      <c r="I95" s="25">
        <f t="shared" si="12"/>
        <v>4166334.7699999996</v>
      </c>
      <c r="J95" s="129">
        <v>966667</v>
      </c>
      <c r="K95" s="102">
        <v>490159.05999999994</v>
      </c>
      <c r="L95" s="19" t="s">
        <v>135</v>
      </c>
      <c r="M95" s="19" t="s">
        <v>91</v>
      </c>
      <c r="N95" s="22" t="s">
        <v>89</v>
      </c>
      <c r="O95" s="22" t="s">
        <v>84</v>
      </c>
      <c r="P95" s="19" t="s">
        <v>378</v>
      </c>
      <c r="Q95" s="29" t="s">
        <v>163</v>
      </c>
      <c r="R95" s="57"/>
      <c r="S95" s="70" t="s">
        <v>163</v>
      </c>
      <c r="T95" s="24" t="s">
        <v>163</v>
      </c>
      <c r="U95" s="29">
        <v>4166330.4599999995</v>
      </c>
      <c r="V95" s="57">
        <f t="shared" si="8"/>
        <v>4166330.4599999995</v>
      </c>
      <c r="W95" s="70">
        <v>966666</v>
      </c>
      <c r="X95" s="24" t="s">
        <v>101</v>
      </c>
      <c r="Y95" s="26" t="s">
        <v>95</v>
      </c>
      <c r="Z95" s="26" t="s">
        <v>95</v>
      </c>
      <c r="AA95" s="26" t="s">
        <v>95</v>
      </c>
      <c r="AB95" s="26" t="s">
        <v>95</v>
      </c>
    </row>
    <row r="96" spans="1:28" s="8" customFormat="1" ht="114.75" customHeight="1" x14ac:dyDescent="0.25">
      <c r="A96" s="19" t="s">
        <v>36</v>
      </c>
      <c r="B96" s="19" t="s">
        <v>273</v>
      </c>
      <c r="C96" s="19" t="s">
        <v>331</v>
      </c>
      <c r="D96" s="19" t="s">
        <v>232</v>
      </c>
      <c r="E96" s="19" t="s">
        <v>231</v>
      </c>
      <c r="F96" s="37" t="s">
        <v>387</v>
      </c>
      <c r="G96" s="37" t="s">
        <v>388</v>
      </c>
      <c r="H96" s="65">
        <v>4166334.7699999996</v>
      </c>
      <c r="I96" s="25">
        <f t="shared" si="12"/>
        <v>4166334.7699999996</v>
      </c>
      <c r="J96" s="129">
        <v>966667</v>
      </c>
      <c r="K96" s="103">
        <v>490159.05999999994</v>
      </c>
      <c r="L96" s="19" t="s">
        <v>135</v>
      </c>
      <c r="M96" s="19" t="s">
        <v>91</v>
      </c>
      <c r="N96" s="22" t="s">
        <v>89</v>
      </c>
      <c r="O96" s="22" t="s">
        <v>129</v>
      </c>
      <c r="P96" s="19" t="s">
        <v>378</v>
      </c>
      <c r="Q96" s="29" t="s">
        <v>163</v>
      </c>
      <c r="R96" s="57"/>
      <c r="S96" s="70" t="s">
        <v>163</v>
      </c>
      <c r="T96" s="24" t="s">
        <v>163</v>
      </c>
      <c r="U96" s="29">
        <v>4166330.4599999995</v>
      </c>
      <c r="V96" s="57">
        <f t="shared" si="8"/>
        <v>4166330.4599999995</v>
      </c>
      <c r="W96" s="70">
        <v>966666</v>
      </c>
      <c r="X96" s="24" t="s">
        <v>101</v>
      </c>
      <c r="Y96" s="26" t="s">
        <v>95</v>
      </c>
      <c r="Z96" s="26" t="s">
        <v>95</v>
      </c>
      <c r="AA96" s="26" t="s">
        <v>95</v>
      </c>
      <c r="AB96" s="26" t="s">
        <v>95</v>
      </c>
    </row>
    <row r="97" spans="1:28" s="8" customFormat="1" ht="129.75" customHeight="1" x14ac:dyDescent="0.25">
      <c r="A97" s="19" t="s">
        <v>36</v>
      </c>
      <c r="B97" s="19" t="s">
        <v>273</v>
      </c>
      <c r="C97" s="19" t="s">
        <v>332</v>
      </c>
      <c r="D97" s="19" t="s">
        <v>252</v>
      </c>
      <c r="E97" s="19" t="s">
        <v>231</v>
      </c>
      <c r="F97" s="37" t="s">
        <v>387</v>
      </c>
      <c r="G97" s="37" t="s">
        <v>388</v>
      </c>
      <c r="H97" s="65">
        <v>8332665.2299999995</v>
      </c>
      <c r="I97" s="25">
        <f t="shared" si="12"/>
        <v>8332665.2299999995</v>
      </c>
      <c r="J97" s="129">
        <v>1933333</v>
      </c>
      <c r="K97" s="103">
        <v>980313.80999999994</v>
      </c>
      <c r="L97" s="19" t="s">
        <v>135</v>
      </c>
      <c r="M97" s="19" t="s">
        <v>91</v>
      </c>
      <c r="N97" s="22" t="s">
        <v>89</v>
      </c>
      <c r="O97" s="22" t="s">
        <v>130</v>
      </c>
      <c r="P97" s="19" t="s">
        <v>378</v>
      </c>
      <c r="Q97" s="29" t="s">
        <v>163</v>
      </c>
      <c r="R97" s="57"/>
      <c r="S97" s="70" t="s">
        <v>163</v>
      </c>
      <c r="T97" s="24" t="s">
        <v>163</v>
      </c>
      <c r="U97" s="29">
        <v>8332669.5399999991</v>
      </c>
      <c r="V97" s="57">
        <f t="shared" si="8"/>
        <v>8332669.5399999991</v>
      </c>
      <c r="W97" s="70">
        <v>1933334</v>
      </c>
      <c r="X97" s="24" t="s">
        <v>101</v>
      </c>
      <c r="Y97" s="26" t="s">
        <v>95</v>
      </c>
      <c r="Z97" s="26" t="s">
        <v>95</v>
      </c>
      <c r="AA97" s="26" t="s">
        <v>95</v>
      </c>
      <c r="AB97" s="26" t="s">
        <v>95</v>
      </c>
    </row>
    <row r="98" spans="1:28" s="8" customFormat="1" ht="117.75" customHeight="1" x14ac:dyDescent="0.25">
      <c r="A98" s="19" t="s">
        <v>36</v>
      </c>
      <c r="B98" s="19" t="s">
        <v>273</v>
      </c>
      <c r="C98" s="19" t="s">
        <v>333</v>
      </c>
      <c r="D98" s="19" t="s">
        <v>253</v>
      </c>
      <c r="E98" s="19" t="s">
        <v>231</v>
      </c>
      <c r="F98" s="37" t="s">
        <v>387</v>
      </c>
      <c r="G98" s="37" t="s">
        <v>388</v>
      </c>
      <c r="H98" s="65">
        <v>4166334.7699999996</v>
      </c>
      <c r="I98" s="25">
        <f t="shared" si="12"/>
        <v>4166334.7699999996</v>
      </c>
      <c r="J98" s="129">
        <v>966667</v>
      </c>
      <c r="K98" s="103">
        <v>490159.05999999994</v>
      </c>
      <c r="L98" s="19" t="s">
        <v>135</v>
      </c>
      <c r="M98" s="19" t="s">
        <v>91</v>
      </c>
      <c r="N98" s="22" t="s">
        <v>89</v>
      </c>
      <c r="O98" s="22" t="s">
        <v>131</v>
      </c>
      <c r="P98" s="19" t="s">
        <v>378</v>
      </c>
      <c r="Q98" s="29" t="s">
        <v>163</v>
      </c>
      <c r="R98" s="57">
        <f t="shared" si="11"/>
        <v>0</v>
      </c>
      <c r="S98" s="70"/>
      <c r="T98" s="24" t="s">
        <v>163</v>
      </c>
      <c r="U98" s="29">
        <v>4166330.4599999995</v>
      </c>
      <c r="V98" s="57">
        <f t="shared" si="8"/>
        <v>4166330.4599999995</v>
      </c>
      <c r="W98" s="70">
        <v>966666</v>
      </c>
      <c r="X98" s="24" t="s">
        <v>101</v>
      </c>
      <c r="Y98" s="26" t="s">
        <v>95</v>
      </c>
      <c r="Z98" s="26" t="s">
        <v>95</v>
      </c>
      <c r="AA98" s="26" t="s">
        <v>95</v>
      </c>
      <c r="AB98" s="26" t="s">
        <v>95</v>
      </c>
    </row>
    <row r="99" spans="1:28" s="8" customFormat="1" ht="168.75" customHeight="1" x14ac:dyDescent="0.25">
      <c r="A99" s="19" t="s">
        <v>36</v>
      </c>
      <c r="B99" s="19" t="s">
        <v>118</v>
      </c>
      <c r="C99" s="19"/>
      <c r="D99" s="19" t="s">
        <v>405</v>
      </c>
      <c r="E99" s="19" t="s">
        <v>112</v>
      </c>
      <c r="F99" s="37" t="s">
        <v>388</v>
      </c>
      <c r="G99" s="27" t="s">
        <v>415</v>
      </c>
      <c r="H99" s="65">
        <v>862000</v>
      </c>
      <c r="I99" s="25">
        <f t="shared" si="12"/>
        <v>861999.99999999988</v>
      </c>
      <c r="J99" s="130">
        <v>200000</v>
      </c>
      <c r="K99" s="25">
        <v>50707.15</v>
      </c>
      <c r="L99" s="19" t="s">
        <v>135</v>
      </c>
      <c r="M99" s="19" t="s">
        <v>93</v>
      </c>
      <c r="N99" s="22" t="s">
        <v>89</v>
      </c>
      <c r="O99" s="19" t="s">
        <v>78</v>
      </c>
      <c r="P99" s="19" t="s">
        <v>94</v>
      </c>
      <c r="Q99" s="29" t="s">
        <v>163</v>
      </c>
      <c r="R99" s="57" t="e">
        <f t="shared" si="11"/>
        <v>#VALUE!</v>
      </c>
      <c r="S99" s="70" t="s">
        <v>163</v>
      </c>
      <c r="T99" s="37" t="s">
        <v>163</v>
      </c>
      <c r="U99" s="26" t="s">
        <v>95</v>
      </c>
      <c r="V99" s="57">
        <f t="shared" si="8"/>
        <v>0</v>
      </c>
      <c r="W99" s="70"/>
      <c r="X99" s="26" t="s">
        <v>95</v>
      </c>
      <c r="Y99" s="26" t="s">
        <v>95</v>
      </c>
      <c r="Z99" s="26" t="s">
        <v>95</v>
      </c>
      <c r="AA99" s="26" t="s">
        <v>95</v>
      </c>
      <c r="AB99" s="26" t="s">
        <v>95</v>
      </c>
    </row>
    <row r="100" spans="1:28" s="8" customFormat="1" ht="163.5" customHeight="1" x14ac:dyDescent="0.25">
      <c r="A100" s="19" t="s">
        <v>36</v>
      </c>
      <c r="B100" s="19" t="s">
        <v>360</v>
      </c>
      <c r="C100" s="19" t="s">
        <v>370</v>
      </c>
      <c r="D100" s="19" t="s">
        <v>369</v>
      </c>
      <c r="E100" s="19" t="s">
        <v>141</v>
      </c>
      <c r="F100" s="37" t="s">
        <v>368</v>
      </c>
      <c r="G100" s="37" t="s">
        <v>366</v>
      </c>
      <c r="H100" s="92">
        <v>55366298.789999992</v>
      </c>
      <c r="I100" s="120">
        <f t="shared" si="12"/>
        <v>55366298.789999992</v>
      </c>
      <c r="J100" s="134">
        <v>12846009</v>
      </c>
      <c r="K100" s="25">
        <v>3256842.88</v>
      </c>
      <c r="L100" s="19" t="s">
        <v>135</v>
      </c>
      <c r="M100" s="19" t="s">
        <v>93</v>
      </c>
      <c r="N100" s="22" t="s">
        <v>92</v>
      </c>
      <c r="O100" s="19" t="s">
        <v>84</v>
      </c>
      <c r="P100" s="107" t="s">
        <v>473</v>
      </c>
      <c r="Q100" s="26" t="s">
        <v>95</v>
      </c>
      <c r="R100" s="63">
        <f t="shared" ref="R100:R111" si="13">S100*$K$1</f>
        <v>0</v>
      </c>
      <c r="S100" s="70"/>
      <c r="T100" s="26" t="s">
        <v>95</v>
      </c>
      <c r="U100" s="26" t="s">
        <v>95</v>
      </c>
      <c r="V100" s="57">
        <f t="shared" ref="V100:V119" si="14">W100*$K$1</f>
        <v>0</v>
      </c>
      <c r="W100" s="70"/>
      <c r="X100" s="26" t="s">
        <v>95</v>
      </c>
      <c r="Y100" s="26" t="s">
        <v>95</v>
      </c>
      <c r="Z100" s="26" t="s">
        <v>95</v>
      </c>
      <c r="AA100" s="26" t="s">
        <v>95</v>
      </c>
      <c r="AB100" s="26" t="s">
        <v>95</v>
      </c>
    </row>
    <row r="101" spans="1:28" s="8" customFormat="1" ht="166.5" customHeight="1" x14ac:dyDescent="0.25">
      <c r="A101" s="19" t="s">
        <v>36</v>
      </c>
      <c r="B101" s="19" t="s">
        <v>361</v>
      </c>
      <c r="C101" s="19" t="s">
        <v>334</v>
      </c>
      <c r="D101" s="19" t="s">
        <v>233</v>
      </c>
      <c r="E101" s="19" t="s">
        <v>137</v>
      </c>
      <c r="F101" s="68" t="s">
        <v>393</v>
      </c>
      <c r="G101" s="68" t="s">
        <v>394</v>
      </c>
      <c r="H101" s="92">
        <v>17140329.495000001</v>
      </c>
      <c r="I101" s="120">
        <f>J101*4.2975</f>
        <v>17140329.495000001</v>
      </c>
      <c r="J101" s="134">
        <v>3988442</v>
      </c>
      <c r="K101" s="33">
        <v>1008257.9625</v>
      </c>
      <c r="L101" s="19" t="s">
        <v>135</v>
      </c>
      <c r="M101" s="19" t="s">
        <v>93</v>
      </c>
      <c r="N101" s="22" t="s">
        <v>92</v>
      </c>
      <c r="O101" s="19" t="s">
        <v>84</v>
      </c>
      <c r="P101" s="19" t="s">
        <v>406</v>
      </c>
      <c r="Q101" s="26" t="s">
        <v>95</v>
      </c>
      <c r="R101" s="63">
        <f t="shared" si="13"/>
        <v>0</v>
      </c>
      <c r="S101" s="70"/>
      <c r="T101" s="26" t="s">
        <v>95</v>
      </c>
      <c r="U101" s="26" t="s">
        <v>95</v>
      </c>
      <c r="V101" s="57">
        <f t="shared" si="14"/>
        <v>0</v>
      </c>
      <c r="W101" s="70"/>
      <c r="X101" s="26" t="s">
        <v>95</v>
      </c>
      <c r="Y101" s="26" t="s">
        <v>95</v>
      </c>
      <c r="Z101" s="26" t="s">
        <v>95</v>
      </c>
      <c r="AA101" s="26" t="s">
        <v>95</v>
      </c>
      <c r="AB101" s="26" t="s">
        <v>95</v>
      </c>
    </row>
    <row r="102" spans="1:28" s="95" customFormat="1" ht="165.75" customHeight="1" x14ac:dyDescent="0.25">
      <c r="A102" s="30" t="s">
        <v>36</v>
      </c>
      <c r="B102" s="30" t="s">
        <v>348</v>
      </c>
      <c r="C102" s="30" t="s">
        <v>373</v>
      </c>
      <c r="D102" s="30" t="s">
        <v>372</v>
      </c>
      <c r="E102" s="30" t="s">
        <v>141</v>
      </c>
      <c r="F102" s="68" t="s">
        <v>375</v>
      </c>
      <c r="G102" s="68" t="s">
        <v>364</v>
      </c>
      <c r="H102" s="100">
        <v>2877980.9499999997</v>
      </c>
      <c r="I102" s="120">
        <f>J102*$K$1</f>
        <v>2877980.9499999997</v>
      </c>
      <c r="J102" s="135">
        <v>667745</v>
      </c>
      <c r="K102" s="44">
        <v>169296.8</v>
      </c>
      <c r="L102" s="30" t="s">
        <v>135</v>
      </c>
      <c r="M102" s="30" t="s">
        <v>93</v>
      </c>
      <c r="N102" s="31" t="s">
        <v>92</v>
      </c>
      <c r="O102" s="30" t="s">
        <v>78</v>
      </c>
      <c r="P102" s="107" t="s">
        <v>473</v>
      </c>
      <c r="Q102" s="26" t="s">
        <v>95</v>
      </c>
      <c r="R102" s="97">
        <f>S102*$K$1</f>
        <v>0</v>
      </c>
      <c r="S102" s="91"/>
      <c r="T102" s="26" t="s">
        <v>95</v>
      </c>
      <c r="U102" s="26" t="s">
        <v>95</v>
      </c>
      <c r="V102" s="57" t="e">
        <f t="shared" si="14"/>
        <v>#VALUE!</v>
      </c>
      <c r="W102" s="74" t="s">
        <v>95</v>
      </c>
      <c r="X102" s="26" t="s">
        <v>95</v>
      </c>
      <c r="Y102" s="26" t="s">
        <v>95</v>
      </c>
      <c r="Z102" s="26" t="s">
        <v>95</v>
      </c>
      <c r="AA102" s="26" t="s">
        <v>95</v>
      </c>
      <c r="AB102" s="26" t="s">
        <v>95</v>
      </c>
    </row>
    <row r="103" spans="1:28" s="95" customFormat="1" ht="161.25" customHeight="1" x14ac:dyDescent="0.25">
      <c r="A103" s="30" t="s">
        <v>36</v>
      </c>
      <c r="B103" s="30" t="s">
        <v>348</v>
      </c>
      <c r="C103" s="101" t="s">
        <v>374</v>
      </c>
      <c r="D103" s="30" t="s">
        <v>371</v>
      </c>
      <c r="E103" s="30" t="s">
        <v>141</v>
      </c>
      <c r="F103" s="68" t="s">
        <v>375</v>
      </c>
      <c r="G103" s="68" t="s">
        <v>364</v>
      </c>
      <c r="H103" s="100">
        <v>2652425.7199999997</v>
      </c>
      <c r="I103" s="25">
        <f>J103*$K$1</f>
        <v>2652425.7199999997</v>
      </c>
      <c r="J103" s="135">
        <v>615412</v>
      </c>
      <c r="K103" s="44">
        <v>312052.62</v>
      </c>
      <c r="L103" s="30" t="s">
        <v>135</v>
      </c>
      <c r="M103" s="30" t="s">
        <v>93</v>
      </c>
      <c r="N103" s="31" t="s">
        <v>92</v>
      </c>
      <c r="O103" s="30" t="s">
        <v>78</v>
      </c>
      <c r="P103" s="107" t="s">
        <v>473</v>
      </c>
      <c r="Q103" s="26" t="s">
        <v>95</v>
      </c>
      <c r="R103" s="97">
        <f>S103*$K$1</f>
        <v>0</v>
      </c>
      <c r="S103" s="91"/>
      <c r="T103" s="26" t="s">
        <v>95</v>
      </c>
      <c r="U103" s="26" t="s">
        <v>95</v>
      </c>
      <c r="V103" s="57" t="e">
        <f t="shared" si="14"/>
        <v>#VALUE!</v>
      </c>
      <c r="W103" s="74" t="s">
        <v>95</v>
      </c>
      <c r="X103" s="26" t="s">
        <v>95</v>
      </c>
      <c r="Y103" s="26" t="s">
        <v>95</v>
      </c>
      <c r="Z103" s="26" t="s">
        <v>95</v>
      </c>
      <c r="AA103" s="26" t="s">
        <v>95</v>
      </c>
      <c r="AB103" s="26" t="s">
        <v>95</v>
      </c>
    </row>
    <row r="104" spans="1:28" s="95" customFormat="1" ht="162.75" customHeight="1" x14ac:dyDescent="0.25">
      <c r="A104" s="30" t="s">
        <v>36</v>
      </c>
      <c r="B104" s="30" t="s">
        <v>349</v>
      </c>
      <c r="C104" s="30" t="s">
        <v>334</v>
      </c>
      <c r="D104" s="30" t="s">
        <v>233</v>
      </c>
      <c r="E104" s="30" t="s">
        <v>137</v>
      </c>
      <c r="F104" s="68" t="s">
        <v>393</v>
      </c>
      <c r="G104" s="68" t="s">
        <v>394</v>
      </c>
      <c r="H104" s="100">
        <v>11791493.390000001</v>
      </c>
      <c r="I104" s="120"/>
      <c r="J104" s="135">
        <v>2743803</v>
      </c>
      <c r="K104" s="44">
        <v>693620.7975000001</v>
      </c>
      <c r="L104" s="30" t="s">
        <v>135</v>
      </c>
      <c r="M104" s="30" t="s">
        <v>93</v>
      </c>
      <c r="N104" s="31" t="s">
        <v>92</v>
      </c>
      <c r="O104" s="30" t="s">
        <v>78</v>
      </c>
      <c r="P104" s="30" t="s">
        <v>407</v>
      </c>
      <c r="Q104" s="26" t="s">
        <v>95</v>
      </c>
      <c r="R104" s="97">
        <f>S104*$K$1</f>
        <v>0</v>
      </c>
      <c r="S104" s="91"/>
      <c r="T104" s="26" t="s">
        <v>95</v>
      </c>
      <c r="U104" s="26" t="s">
        <v>95</v>
      </c>
      <c r="V104" s="57">
        <f t="shared" si="14"/>
        <v>0</v>
      </c>
      <c r="W104" s="77"/>
      <c r="X104" s="26" t="s">
        <v>95</v>
      </c>
      <c r="Y104" s="26" t="s">
        <v>95</v>
      </c>
      <c r="Z104" s="26" t="s">
        <v>95</v>
      </c>
      <c r="AA104" s="26" t="s">
        <v>95</v>
      </c>
      <c r="AB104" s="26" t="s">
        <v>95</v>
      </c>
    </row>
    <row r="105" spans="1:28" s="117" customFormat="1" ht="162.75" customHeight="1" x14ac:dyDescent="0.25">
      <c r="A105" s="30" t="s">
        <v>36</v>
      </c>
      <c r="B105" s="30" t="s">
        <v>459</v>
      </c>
      <c r="C105" s="108"/>
      <c r="D105" s="30" t="s">
        <v>465</v>
      </c>
      <c r="E105" s="30" t="s">
        <v>141</v>
      </c>
      <c r="F105" s="67" t="s">
        <v>368</v>
      </c>
      <c r="G105" s="68" t="s">
        <v>366</v>
      </c>
      <c r="H105" s="109">
        <v>5296559</v>
      </c>
      <c r="I105" s="133">
        <f>J105*$K$1</f>
        <v>5296558.9999999991</v>
      </c>
      <c r="J105" s="133">
        <v>1228900</v>
      </c>
      <c r="K105" s="25">
        <v>623126.87</v>
      </c>
      <c r="L105" s="19" t="s">
        <v>135</v>
      </c>
      <c r="M105" s="19" t="s">
        <v>93</v>
      </c>
      <c r="N105" s="22" t="s">
        <v>92</v>
      </c>
      <c r="O105" s="19" t="s">
        <v>84</v>
      </c>
      <c r="P105" s="107" t="s">
        <v>473</v>
      </c>
      <c r="Q105" s="26" t="s">
        <v>95</v>
      </c>
      <c r="R105" s="97">
        <f>S105*$K$1</f>
        <v>0</v>
      </c>
      <c r="S105" s="91"/>
      <c r="T105" s="26" t="s">
        <v>95</v>
      </c>
      <c r="U105" s="26" t="s">
        <v>95</v>
      </c>
      <c r="V105" s="57"/>
      <c r="W105" s="114"/>
      <c r="X105" s="26" t="s">
        <v>95</v>
      </c>
      <c r="Y105" s="26" t="s">
        <v>95</v>
      </c>
      <c r="Z105" s="26" t="s">
        <v>95</v>
      </c>
      <c r="AA105" s="26" t="s">
        <v>95</v>
      </c>
      <c r="AB105" s="26" t="s">
        <v>95</v>
      </c>
    </row>
    <row r="106" spans="1:28" s="8" customFormat="1" ht="132.75" customHeight="1" x14ac:dyDescent="0.25">
      <c r="A106" s="19" t="s">
        <v>52</v>
      </c>
      <c r="B106" s="19" t="s">
        <v>160</v>
      </c>
      <c r="C106" s="19"/>
      <c r="D106" s="19" t="s">
        <v>104</v>
      </c>
      <c r="E106" s="19" t="s">
        <v>234</v>
      </c>
      <c r="F106" s="37" t="s">
        <v>390</v>
      </c>
      <c r="G106" s="37" t="s">
        <v>390</v>
      </c>
      <c r="H106" s="65">
        <v>150850000</v>
      </c>
      <c r="I106" s="25">
        <f t="shared" si="12"/>
        <v>150850000</v>
      </c>
      <c r="J106" s="129">
        <v>35000000</v>
      </c>
      <c r="K106" s="23" t="s">
        <v>119</v>
      </c>
      <c r="L106" s="19" t="s">
        <v>135</v>
      </c>
      <c r="M106" s="19" t="s">
        <v>90</v>
      </c>
      <c r="N106" s="22" t="s">
        <v>92</v>
      </c>
      <c r="O106" s="22" t="s">
        <v>85</v>
      </c>
      <c r="P106" s="19" t="s">
        <v>95</v>
      </c>
      <c r="Q106" s="26" t="s">
        <v>95</v>
      </c>
      <c r="R106" s="63">
        <f t="shared" si="13"/>
        <v>0</v>
      </c>
      <c r="S106" s="70"/>
      <c r="T106" s="26" t="s">
        <v>95</v>
      </c>
      <c r="U106" s="26" t="s">
        <v>95</v>
      </c>
      <c r="V106" s="57">
        <f t="shared" si="14"/>
        <v>0</v>
      </c>
      <c r="W106" s="70"/>
      <c r="X106" s="26" t="s">
        <v>95</v>
      </c>
      <c r="Y106" s="26" t="s">
        <v>95</v>
      </c>
      <c r="Z106" s="26" t="s">
        <v>95</v>
      </c>
      <c r="AA106" s="26" t="s">
        <v>95</v>
      </c>
      <c r="AB106" s="26" t="s">
        <v>95</v>
      </c>
    </row>
    <row r="107" spans="1:28" s="8" customFormat="1" ht="153" customHeight="1" x14ac:dyDescent="0.25">
      <c r="A107" s="19" t="s">
        <v>52</v>
      </c>
      <c r="B107" s="19" t="s">
        <v>274</v>
      </c>
      <c r="C107" s="19"/>
      <c r="D107" s="19" t="s">
        <v>492</v>
      </c>
      <c r="E107" s="19" t="s">
        <v>377</v>
      </c>
      <c r="F107" s="37" t="s">
        <v>497</v>
      </c>
      <c r="G107" s="27" t="s">
        <v>471</v>
      </c>
      <c r="H107" s="65">
        <v>312933600</v>
      </c>
      <c r="I107" s="25">
        <f>J107*4.3463</f>
        <v>312933600</v>
      </c>
      <c r="J107" s="130">
        <v>72000000</v>
      </c>
      <c r="K107" s="33">
        <v>18407863</v>
      </c>
      <c r="L107" s="19" t="s">
        <v>135</v>
      </c>
      <c r="M107" s="19" t="s">
        <v>90</v>
      </c>
      <c r="N107" s="22" t="s">
        <v>89</v>
      </c>
      <c r="O107" s="22" t="s">
        <v>85</v>
      </c>
      <c r="P107" s="19" t="s">
        <v>454</v>
      </c>
      <c r="Q107" s="26" t="s">
        <v>95</v>
      </c>
      <c r="R107" s="57">
        <f t="shared" si="13"/>
        <v>0</v>
      </c>
      <c r="S107" s="70"/>
      <c r="T107" s="26" t="s">
        <v>95</v>
      </c>
      <c r="U107" s="26" t="s">
        <v>95</v>
      </c>
      <c r="V107" s="57">
        <f t="shared" si="14"/>
        <v>0</v>
      </c>
      <c r="W107" s="70"/>
      <c r="X107" s="26" t="s">
        <v>95</v>
      </c>
      <c r="Y107" s="26" t="s">
        <v>95</v>
      </c>
      <c r="Z107" s="26" t="s">
        <v>95</v>
      </c>
      <c r="AA107" s="26" t="s">
        <v>95</v>
      </c>
      <c r="AB107" s="26" t="s">
        <v>95</v>
      </c>
    </row>
    <row r="108" spans="1:28" s="8" customFormat="1" ht="132.75" customHeight="1" x14ac:dyDescent="0.25">
      <c r="A108" s="19" t="s">
        <v>52</v>
      </c>
      <c r="B108" s="19" t="s">
        <v>275</v>
      </c>
      <c r="C108" s="19"/>
      <c r="D108" s="19" t="s">
        <v>254</v>
      </c>
      <c r="E108" s="19" t="s">
        <v>201</v>
      </c>
      <c r="F108" s="27" t="s">
        <v>150</v>
      </c>
      <c r="G108" s="27" t="s">
        <v>392</v>
      </c>
      <c r="H108" s="65">
        <v>86626000</v>
      </c>
      <c r="I108" s="25"/>
      <c r="J108" s="129">
        <v>20000000</v>
      </c>
      <c r="K108" s="23" t="s">
        <v>119</v>
      </c>
      <c r="L108" s="19" t="s">
        <v>135</v>
      </c>
      <c r="M108" s="19" t="s">
        <v>90</v>
      </c>
      <c r="N108" s="22" t="s">
        <v>89</v>
      </c>
      <c r="O108" s="22" t="s">
        <v>86</v>
      </c>
      <c r="P108" s="19" t="s">
        <v>94</v>
      </c>
      <c r="Q108" s="29" t="s">
        <v>95</v>
      </c>
      <c r="R108" s="57">
        <f t="shared" si="13"/>
        <v>0</v>
      </c>
      <c r="S108" s="70"/>
      <c r="T108" s="29" t="s">
        <v>95</v>
      </c>
      <c r="U108" s="26" t="s">
        <v>95</v>
      </c>
      <c r="V108" s="57">
        <f t="shared" si="14"/>
        <v>0</v>
      </c>
      <c r="W108" s="70"/>
      <c r="X108" s="26" t="s">
        <v>95</v>
      </c>
      <c r="Y108" s="26" t="s">
        <v>95</v>
      </c>
      <c r="Z108" s="26" t="s">
        <v>95</v>
      </c>
      <c r="AA108" s="26" t="s">
        <v>95</v>
      </c>
      <c r="AB108" s="26" t="s">
        <v>95</v>
      </c>
    </row>
    <row r="109" spans="1:28" s="128" customFormat="1" ht="195" customHeight="1" x14ac:dyDescent="0.25">
      <c r="A109" s="19" t="s">
        <v>52</v>
      </c>
      <c r="B109" s="19" t="s">
        <v>276</v>
      </c>
      <c r="C109" s="19" t="s">
        <v>340</v>
      </c>
      <c r="D109" s="19" t="s">
        <v>286</v>
      </c>
      <c r="E109" s="19" t="s">
        <v>235</v>
      </c>
      <c r="F109" s="27" t="s">
        <v>162</v>
      </c>
      <c r="G109" s="27" t="s">
        <v>162</v>
      </c>
      <c r="H109" s="65">
        <v>79735000</v>
      </c>
      <c r="I109" s="25">
        <f t="shared" si="12"/>
        <v>79735000</v>
      </c>
      <c r="J109" s="130">
        <v>18500000</v>
      </c>
      <c r="K109" s="23" t="s">
        <v>119</v>
      </c>
      <c r="L109" s="19" t="s">
        <v>135</v>
      </c>
      <c r="M109" s="30" t="s">
        <v>197</v>
      </c>
      <c r="N109" s="22" t="s">
        <v>89</v>
      </c>
      <c r="O109" s="22" t="s">
        <v>86</v>
      </c>
      <c r="P109" s="19" t="s">
        <v>198</v>
      </c>
      <c r="Q109" s="29">
        <v>79735000</v>
      </c>
      <c r="R109" s="25">
        <f t="shared" si="13"/>
        <v>79735000</v>
      </c>
      <c r="S109" s="129">
        <v>18500000</v>
      </c>
      <c r="T109" s="27" t="s">
        <v>164</v>
      </c>
      <c r="U109" s="26" t="s">
        <v>95</v>
      </c>
      <c r="V109" s="25">
        <f t="shared" si="14"/>
        <v>0</v>
      </c>
      <c r="W109" s="129"/>
      <c r="X109" s="26" t="s">
        <v>95</v>
      </c>
      <c r="Y109" s="26" t="s">
        <v>95</v>
      </c>
      <c r="Z109" s="26" t="s">
        <v>95</v>
      </c>
      <c r="AA109" s="26" t="s">
        <v>95</v>
      </c>
      <c r="AB109" s="26" t="s">
        <v>95</v>
      </c>
    </row>
    <row r="110" spans="1:28" s="8" customFormat="1" ht="234.75" customHeight="1" x14ac:dyDescent="0.25">
      <c r="A110" s="19" t="s">
        <v>53</v>
      </c>
      <c r="B110" s="19" t="s">
        <v>277</v>
      </c>
      <c r="C110" s="19"/>
      <c r="D110" s="19" t="s">
        <v>134</v>
      </c>
      <c r="E110" s="19" t="s">
        <v>218</v>
      </c>
      <c r="F110" s="24" t="s">
        <v>99</v>
      </c>
      <c r="G110" s="24" t="s">
        <v>99</v>
      </c>
      <c r="H110" s="65">
        <v>43347824.999999993</v>
      </c>
      <c r="I110" s="25">
        <f t="shared" si="12"/>
        <v>43347824.999999993</v>
      </c>
      <c r="J110" s="130">
        <v>10057500</v>
      </c>
      <c r="K110" s="33">
        <v>5099747.1599999992</v>
      </c>
      <c r="L110" s="19" t="s">
        <v>88</v>
      </c>
      <c r="M110" s="19" t="s">
        <v>91</v>
      </c>
      <c r="N110" s="22" t="s">
        <v>89</v>
      </c>
      <c r="O110" s="19" t="s">
        <v>87</v>
      </c>
      <c r="P110" s="19" t="s">
        <v>95</v>
      </c>
      <c r="Q110" s="29" t="s">
        <v>163</v>
      </c>
      <c r="R110" s="57">
        <f t="shared" si="13"/>
        <v>0</v>
      </c>
      <c r="S110" s="70"/>
      <c r="T110" s="24" t="s">
        <v>163</v>
      </c>
      <c r="U110" s="26" t="s">
        <v>95</v>
      </c>
      <c r="V110" s="57">
        <f t="shared" si="14"/>
        <v>0</v>
      </c>
      <c r="W110" s="70"/>
      <c r="X110" s="26" t="s">
        <v>95</v>
      </c>
      <c r="Y110" s="26" t="s">
        <v>95</v>
      </c>
      <c r="Z110" s="26" t="s">
        <v>95</v>
      </c>
      <c r="AA110" s="26" t="s">
        <v>95</v>
      </c>
      <c r="AB110" s="26" t="s">
        <v>95</v>
      </c>
    </row>
    <row r="111" spans="1:28" s="8" customFormat="1" ht="226.5" customHeight="1" x14ac:dyDescent="0.25">
      <c r="A111" s="19" t="s">
        <v>53</v>
      </c>
      <c r="B111" s="19" t="s">
        <v>278</v>
      </c>
      <c r="C111" s="19"/>
      <c r="D111" s="30" t="s">
        <v>464</v>
      </c>
      <c r="E111" s="19" t="s">
        <v>463</v>
      </c>
      <c r="F111" s="27" t="s">
        <v>417</v>
      </c>
      <c r="G111" s="27" t="s">
        <v>418</v>
      </c>
      <c r="H111" s="65">
        <v>24482687.779999997</v>
      </c>
      <c r="I111" s="25">
        <f t="shared" si="12"/>
        <v>24482687.779999997</v>
      </c>
      <c r="J111" s="129">
        <v>5680438</v>
      </c>
      <c r="K111" s="25">
        <v>1440160.64</v>
      </c>
      <c r="L111" s="19" t="s">
        <v>88</v>
      </c>
      <c r="M111" s="19" t="s">
        <v>93</v>
      </c>
      <c r="N111" s="22" t="s">
        <v>89</v>
      </c>
      <c r="O111" s="19" t="s">
        <v>87</v>
      </c>
      <c r="P111" s="19" t="s">
        <v>94</v>
      </c>
      <c r="Q111" s="26" t="s">
        <v>95</v>
      </c>
      <c r="R111" s="57">
        <f t="shared" si="13"/>
        <v>0</v>
      </c>
      <c r="S111" s="70"/>
      <c r="T111" s="26" t="s">
        <v>95</v>
      </c>
      <c r="U111" s="26" t="s">
        <v>95</v>
      </c>
      <c r="V111" s="57">
        <f t="shared" si="14"/>
        <v>0</v>
      </c>
      <c r="W111" s="70"/>
      <c r="X111" s="26" t="s">
        <v>95</v>
      </c>
      <c r="Y111" s="26" t="s">
        <v>95</v>
      </c>
      <c r="Z111" s="26" t="s">
        <v>95</v>
      </c>
      <c r="AA111" s="26" t="s">
        <v>95</v>
      </c>
      <c r="AB111" s="26" t="s">
        <v>95</v>
      </c>
    </row>
    <row r="112" spans="1:28" s="8" customFormat="1" ht="390.75" customHeight="1" x14ac:dyDescent="0.25">
      <c r="A112" s="19" t="s">
        <v>53</v>
      </c>
      <c r="B112" s="19" t="s">
        <v>54</v>
      </c>
      <c r="C112" s="19"/>
      <c r="D112" s="19" t="s">
        <v>55</v>
      </c>
      <c r="E112" s="30" t="s">
        <v>110</v>
      </c>
      <c r="F112" s="37" t="s">
        <v>448</v>
      </c>
      <c r="G112" s="27" t="s">
        <v>442</v>
      </c>
      <c r="H112" s="65">
        <v>8412600</v>
      </c>
      <c r="I112" s="25"/>
      <c r="J112" s="130">
        <v>2000000</v>
      </c>
      <c r="K112" s="124">
        <v>989717.65</v>
      </c>
      <c r="L112" s="19" t="s">
        <v>88</v>
      </c>
      <c r="M112" s="19" t="s">
        <v>93</v>
      </c>
      <c r="N112" s="22" t="s">
        <v>92</v>
      </c>
      <c r="O112" s="19" t="s">
        <v>87</v>
      </c>
      <c r="P112" s="30" t="s">
        <v>488</v>
      </c>
      <c r="Q112" s="26" t="s">
        <v>95</v>
      </c>
      <c r="R112" s="63">
        <f t="shared" ref="R112:R117" si="15">S112*$K$1</f>
        <v>0</v>
      </c>
      <c r="S112" s="70"/>
      <c r="T112" s="26" t="s">
        <v>95</v>
      </c>
      <c r="U112" s="26" t="s">
        <v>95</v>
      </c>
      <c r="V112" s="57">
        <f t="shared" si="14"/>
        <v>0</v>
      </c>
      <c r="W112" s="70"/>
      <c r="X112" s="26" t="s">
        <v>95</v>
      </c>
      <c r="Y112" s="26" t="s">
        <v>95</v>
      </c>
      <c r="Z112" s="26" t="s">
        <v>95</v>
      </c>
      <c r="AA112" s="26" t="s">
        <v>95</v>
      </c>
      <c r="AB112" s="26" t="s">
        <v>95</v>
      </c>
    </row>
    <row r="113" spans="1:28" s="8" customFormat="1" ht="222" customHeight="1" x14ac:dyDescent="0.25">
      <c r="A113" s="19" t="s">
        <v>53</v>
      </c>
      <c r="B113" s="19" t="s">
        <v>279</v>
      </c>
      <c r="C113" s="19"/>
      <c r="D113" s="19" t="s">
        <v>236</v>
      </c>
      <c r="E113" s="30" t="s">
        <v>461</v>
      </c>
      <c r="F113" s="27" t="s">
        <v>366</v>
      </c>
      <c r="G113" s="27" t="s">
        <v>367</v>
      </c>
      <c r="H113" s="65">
        <v>10042300</v>
      </c>
      <c r="I113" s="25">
        <f t="shared" si="12"/>
        <v>10042300</v>
      </c>
      <c r="J113" s="130">
        <v>2330000</v>
      </c>
      <c r="K113" s="23" t="s">
        <v>119</v>
      </c>
      <c r="L113" s="19" t="s">
        <v>88</v>
      </c>
      <c r="M113" s="19" t="s">
        <v>93</v>
      </c>
      <c r="N113" s="22" t="s">
        <v>89</v>
      </c>
      <c r="O113" s="19" t="s">
        <v>87</v>
      </c>
      <c r="P113" s="19" t="s">
        <v>94</v>
      </c>
      <c r="Q113" s="26" t="s">
        <v>95</v>
      </c>
      <c r="R113" s="57">
        <f t="shared" si="15"/>
        <v>0</v>
      </c>
      <c r="S113" s="70"/>
      <c r="T113" s="26" t="s">
        <v>95</v>
      </c>
      <c r="U113" s="26" t="s">
        <v>95</v>
      </c>
      <c r="V113" s="57">
        <f t="shared" si="14"/>
        <v>0</v>
      </c>
      <c r="W113" s="70"/>
      <c r="X113" s="26" t="s">
        <v>95</v>
      </c>
      <c r="Y113" s="26" t="s">
        <v>95</v>
      </c>
      <c r="Z113" s="26" t="s">
        <v>95</v>
      </c>
      <c r="AA113" s="26" t="s">
        <v>95</v>
      </c>
      <c r="AB113" s="26" t="s">
        <v>95</v>
      </c>
    </row>
    <row r="114" spans="1:28" s="8" customFormat="1" ht="231" customHeight="1" x14ac:dyDescent="0.25">
      <c r="A114" s="19" t="s">
        <v>53</v>
      </c>
      <c r="B114" s="19" t="s">
        <v>56</v>
      </c>
      <c r="C114" s="19"/>
      <c r="D114" s="19" t="s">
        <v>287</v>
      </c>
      <c r="E114" s="30" t="s">
        <v>196</v>
      </c>
      <c r="F114" s="37" t="s">
        <v>98</v>
      </c>
      <c r="G114" s="37" t="s">
        <v>98</v>
      </c>
      <c r="H114" s="65">
        <v>735126.52999999991</v>
      </c>
      <c r="I114" s="25">
        <f t="shared" si="12"/>
        <v>735126.52999999991</v>
      </c>
      <c r="J114" s="129">
        <f>1470563-1300000</f>
        <v>170563</v>
      </c>
      <c r="K114" s="23" t="s">
        <v>119</v>
      </c>
      <c r="L114" s="19" t="s">
        <v>88</v>
      </c>
      <c r="M114" s="19" t="s">
        <v>93</v>
      </c>
      <c r="N114" s="22" t="s">
        <v>89</v>
      </c>
      <c r="O114" s="19" t="s">
        <v>87</v>
      </c>
      <c r="P114" s="19" t="s">
        <v>94</v>
      </c>
      <c r="Q114" s="26" t="s">
        <v>95</v>
      </c>
      <c r="R114" s="57">
        <f t="shared" si="15"/>
        <v>0</v>
      </c>
      <c r="S114" s="70"/>
      <c r="T114" s="26" t="s">
        <v>95</v>
      </c>
      <c r="U114" s="26" t="s">
        <v>95</v>
      </c>
      <c r="V114" s="57">
        <f t="shared" si="14"/>
        <v>0</v>
      </c>
      <c r="W114" s="70"/>
      <c r="X114" s="26" t="s">
        <v>95</v>
      </c>
      <c r="Y114" s="26" t="s">
        <v>95</v>
      </c>
      <c r="Z114" s="26" t="s">
        <v>95</v>
      </c>
      <c r="AA114" s="26" t="s">
        <v>95</v>
      </c>
      <c r="AB114" s="26" t="s">
        <v>95</v>
      </c>
    </row>
    <row r="115" spans="1:28" s="8" customFormat="1" ht="330.75" customHeight="1" x14ac:dyDescent="0.25">
      <c r="A115" s="19" t="s">
        <v>53</v>
      </c>
      <c r="B115" s="19" t="s">
        <v>280</v>
      </c>
      <c r="C115" s="19" t="s">
        <v>342</v>
      </c>
      <c r="D115" s="30" t="s">
        <v>288</v>
      </c>
      <c r="E115" s="19" t="s">
        <v>237</v>
      </c>
      <c r="F115" s="27" t="s">
        <v>362</v>
      </c>
      <c r="G115" s="27" t="s">
        <v>366</v>
      </c>
      <c r="H115" s="65">
        <v>35099933.159999996</v>
      </c>
      <c r="I115" s="25">
        <f t="shared" si="12"/>
        <v>35099933.159999996</v>
      </c>
      <c r="J115" s="130">
        <v>8143836</v>
      </c>
      <c r="K115" s="25">
        <v>4129406.6899999995</v>
      </c>
      <c r="L115" s="19" t="s">
        <v>88</v>
      </c>
      <c r="M115" s="19" t="s">
        <v>90</v>
      </c>
      <c r="N115" s="22" t="s">
        <v>89</v>
      </c>
      <c r="O115" s="19" t="s">
        <v>87</v>
      </c>
      <c r="P115" s="19" t="s">
        <v>95</v>
      </c>
      <c r="Q115" s="26" t="s">
        <v>95</v>
      </c>
      <c r="R115" s="57">
        <f t="shared" si="15"/>
        <v>0</v>
      </c>
      <c r="S115" s="70"/>
      <c r="T115" s="26" t="s">
        <v>95</v>
      </c>
      <c r="U115" s="26" t="s">
        <v>95</v>
      </c>
      <c r="V115" s="57">
        <f t="shared" si="14"/>
        <v>0</v>
      </c>
      <c r="W115" s="70"/>
      <c r="X115" s="26" t="s">
        <v>95</v>
      </c>
      <c r="Y115" s="26" t="s">
        <v>95</v>
      </c>
      <c r="Z115" s="26" t="s">
        <v>95</v>
      </c>
      <c r="AA115" s="26" t="s">
        <v>95</v>
      </c>
      <c r="AB115" s="26" t="s">
        <v>95</v>
      </c>
    </row>
    <row r="116" spans="1:28" s="52" customFormat="1" ht="226.5" customHeight="1" x14ac:dyDescent="0.25">
      <c r="A116" s="19" t="s">
        <v>53</v>
      </c>
      <c r="B116" s="19" t="s">
        <v>280</v>
      </c>
      <c r="C116" s="19" t="s">
        <v>335</v>
      </c>
      <c r="D116" s="19" t="s">
        <v>57</v>
      </c>
      <c r="E116" s="19" t="s">
        <v>237</v>
      </c>
      <c r="F116" s="27" t="s">
        <v>362</v>
      </c>
      <c r="G116" s="27" t="s">
        <v>366</v>
      </c>
      <c r="H116" s="65">
        <v>4310000</v>
      </c>
      <c r="I116" s="25">
        <f t="shared" si="12"/>
        <v>4310000</v>
      </c>
      <c r="J116" s="130">
        <v>1000000</v>
      </c>
      <c r="K116" s="23" t="s">
        <v>163</v>
      </c>
      <c r="L116" s="19" t="s">
        <v>88</v>
      </c>
      <c r="M116" s="19" t="s">
        <v>90</v>
      </c>
      <c r="N116" s="22" t="s">
        <v>89</v>
      </c>
      <c r="O116" s="19" t="s">
        <v>87</v>
      </c>
      <c r="P116" s="19" t="s">
        <v>95</v>
      </c>
      <c r="Q116" s="26" t="s">
        <v>95</v>
      </c>
      <c r="R116" s="57">
        <f t="shared" si="15"/>
        <v>0</v>
      </c>
      <c r="S116" s="70"/>
      <c r="T116" s="26" t="s">
        <v>95</v>
      </c>
      <c r="U116" s="26" t="s">
        <v>95</v>
      </c>
      <c r="V116" s="57">
        <f t="shared" si="14"/>
        <v>0</v>
      </c>
      <c r="W116" s="70"/>
      <c r="X116" s="26" t="s">
        <v>95</v>
      </c>
      <c r="Y116" s="26" t="s">
        <v>95</v>
      </c>
      <c r="Z116" s="26" t="s">
        <v>95</v>
      </c>
      <c r="AA116" s="26" t="s">
        <v>95</v>
      </c>
      <c r="AB116" s="26" t="s">
        <v>95</v>
      </c>
    </row>
    <row r="117" spans="1:28" s="52" customFormat="1" ht="241.5" customHeight="1" x14ac:dyDescent="0.25">
      <c r="A117" s="19" t="s">
        <v>53</v>
      </c>
      <c r="B117" s="19" t="s">
        <v>58</v>
      </c>
      <c r="C117" s="19" t="s">
        <v>343</v>
      </c>
      <c r="D117" s="19" t="s">
        <v>455</v>
      </c>
      <c r="E117" s="19" t="s">
        <v>238</v>
      </c>
      <c r="F117" s="67" t="s">
        <v>368</v>
      </c>
      <c r="G117" s="27" t="s">
        <v>366</v>
      </c>
      <c r="H117" s="65">
        <v>45983389.999999993</v>
      </c>
      <c r="I117" s="25">
        <f t="shared" si="12"/>
        <v>45983389.999999993</v>
      </c>
      <c r="J117" s="130">
        <v>10669000</v>
      </c>
      <c r="K117" s="42">
        <v>5409812.8699999992</v>
      </c>
      <c r="L117" s="19" t="s">
        <v>88</v>
      </c>
      <c r="M117" s="19" t="s">
        <v>90</v>
      </c>
      <c r="N117" s="22" t="s">
        <v>89</v>
      </c>
      <c r="O117" s="19" t="s">
        <v>87</v>
      </c>
      <c r="P117" s="19" t="s">
        <v>95</v>
      </c>
      <c r="Q117" s="26" t="s">
        <v>95</v>
      </c>
      <c r="R117" s="57">
        <f t="shared" si="15"/>
        <v>0</v>
      </c>
      <c r="S117" s="70"/>
      <c r="T117" s="26" t="s">
        <v>95</v>
      </c>
      <c r="U117" s="26" t="s">
        <v>95</v>
      </c>
      <c r="V117" s="57">
        <f t="shared" si="14"/>
        <v>0</v>
      </c>
      <c r="W117" s="70"/>
      <c r="X117" s="26" t="s">
        <v>95</v>
      </c>
      <c r="Y117" s="26" t="s">
        <v>95</v>
      </c>
      <c r="Z117" s="26" t="s">
        <v>95</v>
      </c>
      <c r="AA117" s="26" t="s">
        <v>95</v>
      </c>
      <c r="AB117" s="26" t="s">
        <v>95</v>
      </c>
    </row>
    <row r="118" spans="1:28" s="8" customFormat="1" ht="237.75" customHeight="1" x14ac:dyDescent="0.25">
      <c r="A118" s="19" t="s">
        <v>53</v>
      </c>
      <c r="B118" s="107" t="s">
        <v>410</v>
      </c>
      <c r="C118" s="108" t="s">
        <v>472</v>
      </c>
      <c r="D118" s="30" t="s">
        <v>466</v>
      </c>
      <c r="E118" s="30" t="s">
        <v>411</v>
      </c>
      <c r="F118" s="68" t="s">
        <v>368</v>
      </c>
      <c r="G118" s="125" t="s">
        <v>415</v>
      </c>
      <c r="H118" s="109">
        <v>19998400</v>
      </c>
      <c r="I118" s="133">
        <f>J118*$K$1</f>
        <v>19998400</v>
      </c>
      <c r="J118" s="137">
        <v>4640000</v>
      </c>
      <c r="K118" s="124">
        <v>1176380.0199999998</v>
      </c>
      <c r="L118" s="30" t="s">
        <v>88</v>
      </c>
      <c r="M118" s="30" t="s">
        <v>412</v>
      </c>
      <c r="N118" s="31" t="s">
        <v>89</v>
      </c>
      <c r="O118" s="30" t="s">
        <v>413</v>
      </c>
      <c r="P118" s="30" t="s">
        <v>163</v>
      </c>
      <c r="Q118" s="26" t="s">
        <v>95</v>
      </c>
      <c r="R118" s="57">
        <f t="shared" ref="R118" si="16">S118*$K$1</f>
        <v>0</v>
      </c>
      <c r="S118" s="70"/>
      <c r="T118" s="26" t="s">
        <v>95</v>
      </c>
      <c r="U118" s="26" t="s">
        <v>95</v>
      </c>
      <c r="V118" s="57">
        <f t="shared" ref="V118" si="17">W118*$K$1</f>
        <v>0</v>
      </c>
      <c r="W118" s="70"/>
      <c r="X118" s="26" t="s">
        <v>95</v>
      </c>
      <c r="Y118" s="26" t="s">
        <v>95</v>
      </c>
      <c r="Z118" s="26" t="s">
        <v>95</v>
      </c>
      <c r="AA118" s="26" t="s">
        <v>95</v>
      </c>
      <c r="AB118" s="26" t="s">
        <v>95</v>
      </c>
    </row>
    <row r="119" spans="1:28" s="8" customFormat="1" ht="248.25" customHeight="1" x14ac:dyDescent="0.25">
      <c r="A119" s="19" t="s">
        <v>53</v>
      </c>
      <c r="B119" s="19" t="s">
        <v>59</v>
      </c>
      <c r="C119" s="19" t="s">
        <v>336</v>
      </c>
      <c r="D119" s="19" t="s">
        <v>467</v>
      </c>
      <c r="E119" s="19" t="s">
        <v>462</v>
      </c>
      <c r="F119" s="37" t="s">
        <v>386</v>
      </c>
      <c r="G119" s="27" t="s">
        <v>388</v>
      </c>
      <c r="H119" s="65">
        <v>56029999.999999993</v>
      </c>
      <c r="I119" s="25">
        <f t="shared" si="12"/>
        <v>56029999.999999993</v>
      </c>
      <c r="J119" s="129">
        <v>13000000</v>
      </c>
      <c r="K119" s="124">
        <v>6591765.7199999997</v>
      </c>
      <c r="L119" s="19" t="s">
        <v>88</v>
      </c>
      <c r="M119" s="19" t="s">
        <v>90</v>
      </c>
      <c r="N119" s="22" t="s">
        <v>89</v>
      </c>
      <c r="O119" s="19" t="s">
        <v>87</v>
      </c>
      <c r="P119" s="19" t="s">
        <v>94</v>
      </c>
      <c r="Q119" s="29" t="s">
        <v>163</v>
      </c>
      <c r="R119" s="57"/>
      <c r="S119" s="70" t="s">
        <v>163</v>
      </c>
      <c r="T119" s="37" t="s">
        <v>163</v>
      </c>
      <c r="U119" s="26" t="s">
        <v>95</v>
      </c>
      <c r="V119" s="57">
        <f t="shared" si="14"/>
        <v>0</v>
      </c>
      <c r="W119" s="70"/>
      <c r="X119" s="26" t="s">
        <v>95</v>
      </c>
      <c r="Y119" s="26" t="s">
        <v>95</v>
      </c>
      <c r="Z119" s="26" t="s">
        <v>95</v>
      </c>
      <c r="AA119" s="26" t="s">
        <v>95</v>
      </c>
      <c r="AB119" s="26" t="s">
        <v>95</v>
      </c>
    </row>
    <row r="120" spans="1:28" x14ac:dyDescent="0.25">
      <c r="A120" s="83"/>
      <c r="B120" s="83"/>
      <c r="C120" s="83"/>
      <c r="D120" s="83"/>
      <c r="E120" s="83"/>
      <c r="F120" s="83"/>
      <c r="G120" s="83"/>
      <c r="H120" s="83"/>
      <c r="I120" s="83"/>
      <c r="J120" s="83"/>
      <c r="K120" s="138"/>
      <c r="L120" s="83"/>
      <c r="M120" s="83"/>
      <c r="N120" s="83"/>
      <c r="O120" s="83"/>
      <c r="P120"/>
      <c r="Q120"/>
      <c r="R120"/>
      <c r="S120"/>
      <c r="T120"/>
      <c r="U120"/>
      <c r="V120"/>
      <c r="W120"/>
      <c r="X120"/>
      <c r="Y120"/>
      <c r="Z120"/>
      <c r="AA120"/>
      <c r="AB120"/>
    </row>
    <row r="121" spans="1:28" x14ac:dyDescent="0.25">
      <c r="A121" s="139"/>
      <c r="B121" s="139"/>
      <c r="C121" s="139"/>
      <c r="D121" s="139"/>
      <c r="E121" s="139"/>
      <c r="F121" s="140"/>
      <c r="G121" s="140"/>
      <c r="H121" s="141"/>
      <c r="I121" s="141"/>
      <c r="J121" s="141"/>
      <c r="K121" s="142"/>
      <c r="L121" s="139"/>
      <c r="M121" s="139"/>
      <c r="N121" s="139"/>
      <c r="O121" s="139"/>
      <c r="P121" s="9"/>
      <c r="Q121" s="15"/>
      <c r="R121" s="64"/>
      <c r="S121" s="20"/>
      <c r="T121" s="13"/>
      <c r="U121" s="15"/>
      <c r="V121" s="64"/>
      <c r="W121" s="79"/>
      <c r="X121" s="13"/>
      <c r="Y121" s="15"/>
      <c r="Z121" s="13"/>
      <c r="AA121" s="15"/>
      <c r="AB121" s="13"/>
    </row>
    <row r="122" spans="1:28" x14ac:dyDescent="0.25">
      <c r="A122" s="9"/>
      <c r="B122" s="9"/>
      <c r="C122" s="9"/>
      <c r="D122" s="9"/>
      <c r="E122" s="9"/>
      <c r="F122" s="38"/>
      <c r="G122" s="38"/>
      <c r="H122" s="45"/>
      <c r="I122" s="59"/>
      <c r="J122" s="59"/>
      <c r="K122" s="122"/>
      <c r="L122" s="9"/>
      <c r="M122" s="9"/>
      <c r="N122" s="9"/>
      <c r="O122" s="9"/>
      <c r="P122" s="9"/>
      <c r="Q122" s="15"/>
      <c r="R122" s="64"/>
      <c r="S122" s="20"/>
      <c r="T122" s="13"/>
      <c r="U122" s="15"/>
      <c r="V122" s="64"/>
      <c r="W122" s="79"/>
      <c r="X122" s="13"/>
      <c r="Y122" s="15"/>
      <c r="Z122" s="13"/>
      <c r="AA122" s="15"/>
      <c r="AB122" s="13"/>
    </row>
    <row r="123" spans="1:28" x14ac:dyDescent="0.25">
      <c r="A123" s="9"/>
      <c r="B123" s="9"/>
      <c r="C123" s="9"/>
      <c r="D123" s="9"/>
      <c r="E123" s="9"/>
      <c r="F123" s="38"/>
      <c r="G123" s="38"/>
      <c r="H123" s="45"/>
      <c r="I123" s="59"/>
      <c r="J123" s="59"/>
      <c r="K123" s="122"/>
      <c r="L123" s="9"/>
      <c r="M123" s="9"/>
      <c r="N123" s="9"/>
      <c r="O123" s="9"/>
      <c r="P123" s="9"/>
      <c r="Q123" s="15"/>
      <c r="R123" s="64"/>
      <c r="S123" s="20"/>
      <c r="T123" s="13"/>
      <c r="U123" s="15"/>
      <c r="V123" s="64"/>
      <c r="W123" s="79"/>
      <c r="X123" s="13"/>
      <c r="Y123" s="15"/>
      <c r="Z123" s="13"/>
      <c r="AA123" s="15"/>
      <c r="AB123" s="13"/>
    </row>
    <row r="128" spans="1:28" x14ac:dyDescent="0.25">
      <c r="T128" s="10"/>
    </row>
  </sheetData>
  <mergeCells count="1">
    <mergeCell ref="Z1:AB2"/>
  </mergeCells>
  <pageMargins left="0.70866141732283472" right="0.70866141732283472" top="0.74803149606299213" bottom="0.74803149606299213" header="0.31496062992125984" footer="0.31496062992125984"/>
  <pageSetup paperSize="8" scale="31" fitToHeight="0" orientation="landscape" r:id="rId1"/>
  <headerFooter>
    <oddFooter>Strona &amp;P</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Harmonogram</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Harmonogram naborów</dc:title>
  <dc:creator/>
  <cp:lastModifiedBy/>
  <dcterms:created xsi:type="dcterms:W3CDTF">2006-09-16T00:00:00Z</dcterms:created>
  <dcterms:modified xsi:type="dcterms:W3CDTF">2025-03-17T14:05:53Z</dcterms:modified>
</cp:coreProperties>
</file>